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6" windowHeight="7536" tabRatio="929" activeTab="1"/>
  </bookViews>
  <sheets>
    <sheet name="BS" sheetId="1" r:id="rId1"/>
    <sheet name="IS" sheetId="2" r:id="rId2"/>
    <sheet name="Insurance-Reinsurance" sheetId="3" r:id="rId3"/>
  </sheets>
  <externalReferences>
    <externalReference r:id="rId6"/>
    <externalReference r:id="rId7"/>
    <externalReference r:id="rId8"/>
    <externalReference r:id="rId9"/>
  </externalReferences>
  <definedNames>
    <definedName name="_xlnm.Print_Area" localSheetId="0">'BS'!$B$2:$E$59</definedName>
    <definedName name="_xlnm.Print_Area" localSheetId="1">'IS'!$B$1:$E$81</definedName>
  </definedNames>
  <calcPr calcMode="manual" fullCalcOnLoad="1"/>
</workbook>
</file>

<file path=xl/sharedStrings.xml><?xml version="1.0" encoding="utf-8"?>
<sst xmlns="http://schemas.openxmlformats.org/spreadsheetml/2006/main" count="331" uniqueCount="247">
  <si>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</si>
  <si>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</si>
  <si>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</si>
  <si>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</si>
  <si>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</si>
  <si>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</si>
  <si>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</si>
  <si>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</si>
  <si>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</si>
  <si>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</si>
  <si>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</si>
  <si>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</si>
  <si>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</si>
  <si>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</si>
  <si>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</si>
  <si>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</si>
  <si>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</si>
  <si>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</si>
  <si>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</si>
  <si>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</si>
  <si>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</si>
  <si>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</si>
  <si>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</si>
  <si>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</si>
  <si>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</si>
  <si>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</si>
  <si>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</si>
  <si>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</si>
  <si>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</si>
  <si>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</si>
  <si>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</si>
  <si>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</si>
  <si>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</si>
  <si>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</si>
  <si>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</si>
  <si>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</si>
  <si>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</si>
  <si>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</si>
  <si>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</si>
  <si>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</si>
  <si>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</si>
  <si>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</si>
  <si>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</si>
  <si>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</si>
  <si>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</si>
  <si>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</si>
  <si>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</si>
  <si>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</si>
  <si>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</si>
  <si>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</si>
  <si>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</si>
  <si>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</si>
  <si>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</si>
  <si>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</si>
  <si>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</si>
  <si>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</si>
  <si>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</si>
  <si>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</si>
  <si>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</si>
  <si>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</si>
  <si>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</si>
  <si>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</si>
  <si>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</si>
  <si>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</si>
  <si>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</si>
  <si>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</si>
  <si>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</si>
  <si>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</si>
  <si>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</si>
  <si>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</si>
  <si>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</si>
  <si>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</si>
  <si>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</si>
  <si>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</si>
  <si>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</si>
  <si>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</si>
  <si>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</si>
  <si>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</si>
  <si>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</si>
  <si>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</si>
  <si>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</si>
  <si>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</si>
  <si>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</si>
  <si>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</si>
  <si>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მზღვეველი: 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</si>
  <si>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</si>
  <si>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</si>
  <si>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</si>
  <si>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</si>
  <si>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</si>
  <si>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</si>
  <si>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</si>
  <si>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</si>
  <si>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</si>
  <si>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</si>
  <si>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</si>
  <si>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</si>
  <si>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</si>
  <si>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</si>
  <si>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</si>
  <si>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</si>
  <si>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</si>
  <si>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</si>
  <si>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</si>
  <si>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</si>
  <si>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</si>
  <si>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</si>
  <si>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</si>
  <si>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</si>
  <si>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</si>
  <si>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</si>
  <si>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</si>
  <si>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</si>
  <si>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</si>
  <si>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</si>
  <si>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</si>
  <si>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</si>
  <si>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</si>
  <si>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</si>
  <si>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</si>
  <si>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</si>
  <si>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</si>
  <si>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</si>
  <si>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</si>
  <si>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</si>
  <si>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</si>
  <si>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</si>
  <si>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</si>
  <si>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</si>
  <si>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</si>
  <si>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</si>
  <si>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</si>
  <si>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</si>
  <si>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</si>
  <si>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</si>
  <si>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</si>
  <si>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</si>
  <si>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</si>
  <si>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</si>
  <si>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</si>
  <si>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</si>
  <si>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</si>
  <si>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</si>
  <si>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</si>
  <si>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</si>
  <si>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</si>
  <si>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</si>
  <si>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</si>
  <si>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</si>
  <si>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</si>
  <si>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</si>
  <si>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</si>
  <si>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</si>
  <si>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</si>
  <si>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</si>
  <si>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</si>
  <si>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</si>
  <si>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</si>
  <si>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</si>
  <si>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</si>
  <si>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</si>
  <si>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</si>
  <si>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</si>
  <si>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</si>
  <si>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</si>
  <si>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</si>
  <si>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</si>
  <si>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</si>
  <si>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</si>
  <si>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</si>
  <si>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</si>
  <si>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</si>
  <si>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</si>
  <si>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</si>
  <si>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</si>
  <si>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</si>
  <si>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</si>
  <si>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</si>
  <si>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</si>
  <si>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</si>
  <si>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</si>
  <si>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</si>
  <si>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</si>
  <si>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</si>
  <si>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</si>
  <si>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</si>
  <si>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</si>
  <si>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</si>
  <si>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</si>
  <si>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</si>
  <si>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</si>
  <si>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</si>
  <si>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</si>
  <si>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</si>
  <si>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</si>
  <si>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</si>
  <si>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</si>
  <si>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</si>
  <si>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</si>
  <si>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</si>
  <si>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</si>
  <si>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</si>
  <si>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</si>
  <si>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</si>
  <si>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</si>
  <si>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</si>
  <si>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</si>
  <si>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</si>
  <si>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</si>
  <si>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</si>
  <si>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</si>
  <si>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</si>
  <si>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</si>
  <si>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</si>
  <si>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</si>
  <si>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</si>
  <si>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</si>
  <si>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</si>
  <si>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</si>
  <si>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</si>
  <si>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</si>
  <si>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</si>
  <si>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</si>
  <si>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</si>
  <si>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</si>
  <si>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</si>
  <si>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</si>
  <si>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</si>
  <si>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</si>
  <si>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</si>
  <si>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</si>
  <si>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</si>
  <si>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</si>
  <si>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</si>
  <si>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</si>
  <si>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</si>
  <si>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</si>
  <si>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</si>
  <si>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</si>
  <si>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</si>
  <si>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</si>
  <si>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</si>
  <si>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</si>
  <si>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>ს.ს სადაზღვევო კომპანია ალდაგი</t>
  </si>
  <si>
    <t>მზღვეველი: ს.ს სადაზღვევო კომპანია ალდაგი</t>
  </si>
  <si>
    <t>ანგარიშგების თარიღი: 31 მარტი 2020</t>
  </si>
  <si>
    <t>ანგარიშგების პერიოდი: 1 იანვარი 2020 –31 მარტი 2020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</si>
</sst>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</numFmts>
  <fonts count="104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2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sz val="10"/>
      <color indexed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Sylfaen"/>
      <family val="1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rgb="FFC0C0C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 style="hair"/>
      <bottom style="medium"/>
    </border>
    <border>
      <left style="medium"/>
      <right style="hair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 style="medium"/>
      <bottom style="thin"/>
    </border>
  </borders>
  <cellStyleXfs count="7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6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6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6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7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7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7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7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87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7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7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88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0" fontId="89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90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17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8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79" fontId="23" fillId="0" borderId="0" applyFill="0" applyBorder="0" applyProtection="0">
      <alignment/>
    </xf>
    <xf numFmtId="180" fontId="15" fillId="0" borderId="0" applyFont="0" applyFill="0" applyBorder="0" applyAlignment="0" applyProtection="0"/>
    <xf numFmtId="181" fontId="24" fillId="0" borderId="0" applyFill="0" applyBorder="0" applyProtection="0">
      <alignment/>
    </xf>
    <xf numFmtId="181" fontId="24" fillId="0" borderId="6" applyFill="0" applyProtection="0">
      <alignment/>
    </xf>
    <xf numFmtId="181" fontId="24" fillId="0" borderId="7" applyFill="0" applyProtection="0">
      <alignment/>
    </xf>
    <xf numFmtId="181" fontId="24" fillId="0" borderId="0" applyFill="0" applyBorder="0" applyProtection="0">
      <alignment/>
    </xf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24" fillId="0" borderId="0" applyFill="0" applyBorder="0" applyProtection="0">
      <alignment/>
    </xf>
    <xf numFmtId="190" fontId="24" fillId="0" borderId="6" applyFill="0" applyProtection="0">
      <alignment/>
    </xf>
    <xf numFmtId="190" fontId="24" fillId="0" borderId="7" applyFill="0" applyProtection="0">
      <alignment/>
    </xf>
    <xf numFmtId="190" fontId="24" fillId="0" borderId="0" applyFill="0" applyBorder="0" applyProtection="0">
      <alignment/>
    </xf>
    <xf numFmtId="191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2" fontId="29" fillId="0" borderId="0" applyFont="0" applyFill="0" applyBorder="0" applyAlignment="0" applyProtection="0"/>
    <xf numFmtId="193" fontId="24" fillId="0" borderId="5" applyFill="0" applyBorder="0">
      <alignment horizontal="center" vertical="center"/>
      <protection/>
    </xf>
    <xf numFmtId="0" fontId="9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2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4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5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37" fillId="0" borderId="0" applyNumberFormat="0" applyFill="0" applyBorder="0" applyAlignment="0" applyProtection="0"/>
    <xf numFmtId="194" fontId="15" fillId="0" borderId="0" applyFill="0" applyBorder="0">
      <alignment horizontal="center" vertical="center"/>
      <protection/>
    </xf>
    <xf numFmtId="0" fontId="96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195" fontId="39" fillId="64" borderId="0">
      <alignment/>
      <protection/>
    </xf>
    <xf numFmtId="196" fontId="40" fillId="0" borderId="19">
      <alignment horizontal="center"/>
      <protection/>
    </xf>
    <xf numFmtId="0" fontId="97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195" fontId="42" fillId="65" borderId="0">
      <alignment/>
      <protection/>
    </xf>
    <xf numFmtId="14" fontId="40" fillId="0" borderId="19">
      <alignment horizontal="center"/>
      <protection/>
    </xf>
    <xf numFmtId="197" fontId="40" fillId="0" borderId="19">
      <alignment/>
      <protection/>
    </xf>
    <xf numFmtId="198" fontId="43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43" fillId="0" borderId="0" applyFont="0" applyFill="0" applyBorder="0" applyAlignment="0" applyProtection="0"/>
    <xf numFmtId="201" fontId="43" fillId="0" borderId="0" applyFont="0" applyFill="0" applyBorder="0" applyAlignment="0" applyProtection="0"/>
    <xf numFmtId="0" fontId="98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0" fontId="45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4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7" fillId="16" borderId="23" applyNumberFormat="0" applyFont="0" applyAlignment="0" applyProtection="0"/>
    <xf numFmtId="202" fontId="19" fillId="0" borderId="19">
      <alignment/>
      <protection/>
    </xf>
    <xf numFmtId="202" fontId="40" fillId="0" borderId="19">
      <alignment/>
      <protection/>
    </xf>
    <xf numFmtId="0" fontId="99" fillId="55" borderId="24" applyNumberFormat="0" applyAlignment="0" applyProtection="0"/>
    <xf numFmtId="0" fontId="48" fillId="56" borderId="25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5" fillId="0" borderId="0" applyFont="0" applyFill="0" applyBorder="0" applyAlignment="0" applyProtection="0"/>
    <xf numFmtId="205" fontId="16" fillId="0" borderId="0" applyFont="0" applyFill="0" applyBorder="0" applyAlignment="0" applyProtection="0"/>
    <xf numFmtId="20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5" fillId="0" borderId="0" applyFont="0" applyFill="0" applyBorder="0" applyAlignment="0" applyProtection="0"/>
    <xf numFmtId="209" fontId="16" fillId="0" borderId="0" applyFont="0" applyFill="0" applyBorder="0" applyAlignment="0" applyProtection="0"/>
    <xf numFmtId="210" fontId="15" fillId="0" borderId="0" applyFont="0" applyFill="0" applyBorder="0" applyAlignment="0" applyProtection="0"/>
    <xf numFmtId="211" fontId="16" fillId="0" borderId="0" applyFont="0" applyFill="0" applyBorder="0" applyAlignment="0" applyProtection="0"/>
    <xf numFmtId="212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5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13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14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10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1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15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17" fontId="17" fillId="0" borderId="0" applyFont="0" applyFill="0" applyBorder="0" applyAlignment="0" applyProtection="0"/>
    <xf numFmtId="218" fontId="17" fillId="0" borderId="0" applyFont="0" applyFill="0" applyBorder="0" applyAlignment="0" applyProtection="0"/>
    <xf numFmtId="219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21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279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56" borderId="34" xfId="0" applyFont="1" applyFill="1" applyBorder="1" applyAlignment="1">
      <alignment horizontal="center" vertical="center" textRotation="90" wrapText="1"/>
    </xf>
    <xf numFmtId="165" fontId="80" fillId="71" borderId="35" xfId="274" applyNumberFormat="1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70" borderId="36" xfId="434" applyFont="1" applyFill="1" applyBorder="1" applyAlignment="1">
      <alignment vertical="center" wrapText="1"/>
      <protection/>
    </xf>
    <xf numFmtId="0" fontId="2" fillId="70" borderId="37" xfId="434" applyFont="1" applyFill="1" applyBorder="1" applyAlignment="1">
      <alignment vertical="center" wrapText="1"/>
      <protection/>
    </xf>
    <xf numFmtId="2" fontId="2" fillId="70" borderId="36" xfId="434" applyNumberFormat="1" applyFont="1" applyFill="1" applyBorder="1" applyAlignment="1">
      <alignment vertical="center" wrapText="1"/>
      <protection/>
    </xf>
    <xf numFmtId="0" fontId="2" fillId="70" borderId="36" xfId="434" applyFont="1" applyFill="1" applyBorder="1" applyAlignment="1">
      <alignment wrapText="1"/>
      <protection/>
    </xf>
    <xf numFmtId="0" fontId="2" fillId="70" borderId="36" xfId="434" applyFont="1" applyFill="1" applyBorder="1" applyAlignment="1">
      <alignment horizontal="left" wrapText="1"/>
      <protection/>
    </xf>
    <xf numFmtId="0" fontId="2" fillId="0" borderId="38" xfId="434" applyFont="1" applyFill="1" applyBorder="1" applyAlignment="1">
      <alignment wrapText="1"/>
      <protection/>
    </xf>
    <xf numFmtId="0" fontId="78" fillId="56" borderId="18" xfId="0" applyFont="1" applyFill="1" applyBorder="1" applyAlignment="1">
      <alignment vertical="center" wrapText="1"/>
    </xf>
    <xf numFmtId="49" fontId="81" fillId="72" borderId="39" xfId="434" applyNumberFormat="1" applyFont="1" applyFill="1" applyBorder="1" applyAlignment="1">
      <alignment horizontal="center" vertical="center"/>
      <protection/>
    </xf>
    <xf numFmtId="165" fontId="78" fillId="73" borderId="40" xfId="274" applyNumberFormat="1" applyFont="1" applyFill="1" applyBorder="1" applyAlignment="1">
      <alignment vertical="center" wrapText="1"/>
    </xf>
    <xf numFmtId="165" fontId="78" fillId="56" borderId="41" xfId="274" applyNumberFormat="1" applyFont="1" applyFill="1" applyBorder="1" applyAlignment="1">
      <alignment horizontal="center"/>
    </xf>
    <xf numFmtId="165" fontId="78" fillId="56" borderId="35" xfId="274" applyNumberFormat="1" applyFont="1" applyFill="1" applyBorder="1" applyAlignment="1">
      <alignment horizontal="center"/>
    </xf>
    <xf numFmtId="49" fontId="79" fillId="0" borderId="42" xfId="434" applyNumberFormat="1" applyFont="1" applyBorder="1" applyAlignment="1">
      <alignment horizontal="right" vertical="center"/>
      <protection/>
    </xf>
    <xf numFmtId="49" fontId="79" fillId="0" borderId="43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Fill="1" applyBorder="1" applyAlignment="1">
      <alignment horizontal="right" vertical="center"/>
      <protection/>
    </xf>
    <xf numFmtId="49" fontId="79" fillId="0" borderId="42" xfId="434" applyNumberFormat="1" applyFont="1" applyFill="1" applyBorder="1" applyAlignment="1">
      <alignment horizontal="right" vertical="center"/>
      <protection/>
    </xf>
    <xf numFmtId="49" fontId="81" fillId="72" borderId="45" xfId="434" applyNumberFormat="1" applyFont="1" applyFill="1" applyBorder="1" applyAlignment="1">
      <alignment horizontal="center" vertical="center"/>
      <protection/>
    </xf>
    <xf numFmtId="165" fontId="78" fillId="73" borderId="46" xfId="274" applyNumberFormat="1" applyFont="1" applyFill="1" applyBorder="1" applyAlignment="1">
      <alignment vertical="center" wrapText="1"/>
    </xf>
    <xf numFmtId="165" fontId="78" fillId="71" borderId="47" xfId="274" applyNumberFormat="1" applyFont="1" applyFill="1" applyBorder="1" applyAlignment="1">
      <alignment/>
    </xf>
    <xf numFmtId="165" fontId="78" fillId="0" borderId="48" xfId="274" applyNumberFormat="1" applyFont="1" applyFill="1" applyBorder="1" applyAlignment="1">
      <alignment vertical="center" wrapText="1"/>
    </xf>
    <xf numFmtId="165" fontId="78" fillId="73" borderId="47" xfId="274" applyNumberFormat="1" applyFont="1" applyFill="1" applyBorder="1" applyAlignment="1">
      <alignment wrapText="1"/>
    </xf>
    <xf numFmtId="165" fontId="78" fillId="73" borderId="49" xfId="274" applyNumberFormat="1" applyFont="1" applyFill="1" applyBorder="1" applyAlignment="1">
      <alignment wrapText="1"/>
    </xf>
    <xf numFmtId="165" fontId="78" fillId="73" borderId="48" xfId="274" applyNumberFormat="1" applyFont="1" applyFill="1" applyBorder="1" applyAlignment="1">
      <alignment wrapText="1"/>
    </xf>
    <xf numFmtId="165" fontId="78" fillId="0" borderId="47" xfId="274" applyNumberFormat="1" applyFont="1" applyBorder="1" applyAlignment="1" applyProtection="1">
      <alignment vertical="center" wrapText="1"/>
      <protection locked="0"/>
    </xf>
    <xf numFmtId="165" fontId="78" fillId="70" borderId="48" xfId="442" applyNumberFormat="1" applyFont="1" applyFill="1" applyBorder="1">
      <alignment/>
      <protection/>
    </xf>
    <xf numFmtId="165" fontId="78" fillId="56" borderId="47" xfId="274" applyNumberFormat="1" applyFont="1" applyFill="1" applyBorder="1" applyAlignment="1">
      <alignment wrapText="1"/>
    </xf>
    <xf numFmtId="165" fontId="78" fillId="70" borderId="50" xfId="442" applyNumberFormat="1" applyFont="1" applyFill="1" applyBorder="1">
      <alignment/>
      <protection/>
    </xf>
    <xf numFmtId="165" fontId="78" fillId="0" borderId="48" xfId="274" applyNumberFormat="1" applyFont="1" applyBorder="1" applyAlignment="1" applyProtection="1">
      <alignment vertical="center" wrapText="1"/>
      <protection locked="0"/>
    </xf>
    <xf numFmtId="165" fontId="78" fillId="73" borderId="51" xfId="274" applyNumberFormat="1" applyFont="1" applyFill="1" applyBorder="1" applyAlignment="1">
      <alignment vertical="center" wrapText="1"/>
    </xf>
    <xf numFmtId="165" fontId="78" fillId="70" borderId="49" xfId="442" applyNumberFormat="1" applyFont="1" applyFill="1" applyBorder="1">
      <alignment/>
      <protection/>
    </xf>
    <xf numFmtId="165" fontId="78" fillId="73" borderId="47" xfId="274" applyNumberFormat="1" applyFont="1" applyFill="1" applyBorder="1" applyAlignment="1">
      <alignment vertical="center" wrapText="1"/>
    </xf>
    <xf numFmtId="165" fontId="78" fillId="0" borderId="49" xfId="274" applyNumberFormat="1" applyFont="1" applyFill="1" applyBorder="1" applyAlignment="1">
      <alignment vertical="center" wrapText="1"/>
    </xf>
    <xf numFmtId="165" fontId="78" fillId="56" borderId="47" xfId="274" applyNumberFormat="1" applyFont="1" applyFill="1" applyBorder="1" applyAlignment="1">
      <alignment horizontal="center"/>
    </xf>
    <xf numFmtId="2" fontId="2" fillId="0" borderId="36" xfId="373" applyNumberFormat="1" applyFont="1" applyBorder="1" applyAlignment="1">
      <alignment vertical="center" wrapText="1"/>
      <protection/>
    </xf>
    <xf numFmtId="2" fontId="2" fillId="0" borderId="38" xfId="373" applyNumberFormat="1" applyFont="1" applyBorder="1" applyAlignment="1">
      <alignment vertical="center" wrapText="1"/>
      <protection/>
    </xf>
    <xf numFmtId="2" fontId="2" fillId="70" borderId="38" xfId="434" applyNumberFormat="1" applyFont="1" applyFill="1" applyBorder="1" applyAlignment="1">
      <alignment vertical="center" wrapText="1"/>
      <protection/>
    </xf>
    <xf numFmtId="0" fontId="2" fillId="70" borderId="38" xfId="434" applyFont="1" applyFill="1" applyBorder="1" applyAlignment="1">
      <alignment vertical="center" wrapText="1"/>
      <protection/>
    </xf>
    <xf numFmtId="165" fontId="80" fillId="71" borderId="46" xfId="274" applyNumberFormat="1" applyFont="1" applyFill="1" applyBorder="1" applyAlignment="1">
      <alignment wrapText="1"/>
    </xf>
    <xf numFmtId="0" fontId="2" fillId="70" borderId="38" xfId="434" applyFont="1" applyFill="1" applyBorder="1" applyAlignment="1">
      <alignment wrapText="1"/>
      <protection/>
    </xf>
    <xf numFmtId="0" fontId="2" fillId="0" borderId="37" xfId="434" applyFont="1" applyFill="1" applyBorder="1" applyAlignment="1">
      <alignment wrapText="1"/>
      <protection/>
    </xf>
    <xf numFmtId="165" fontId="80" fillId="74" borderId="49" xfId="274" applyNumberFormat="1" applyFont="1" applyFill="1" applyBorder="1" applyAlignment="1" applyProtection="1">
      <alignment vertical="center" wrapText="1"/>
      <protection locked="0"/>
    </xf>
    <xf numFmtId="165" fontId="80" fillId="74" borderId="41" xfId="274" applyNumberFormat="1" applyFont="1" applyFill="1" applyBorder="1" applyAlignment="1" applyProtection="1">
      <alignment vertical="center" wrapText="1"/>
      <protection locked="0"/>
    </xf>
    <xf numFmtId="165" fontId="80" fillId="74" borderId="48" xfId="274" applyNumberFormat="1" applyFont="1" applyFill="1" applyBorder="1" applyAlignment="1" applyProtection="1">
      <alignment vertical="center" wrapText="1"/>
      <protection locked="0"/>
    </xf>
    <xf numFmtId="165" fontId="80" fillId="74" borderId="52" xfId="274" applyNumberFormat="1" applyFont="1" applyFill="1" applyBorder="1" applyAlignment="1" applyProtection="1">
      <alignment vertical="center" wrapText="1"/>
      <protection locked="0"/>
    </xf>
    <xf numFmtId="165" fontId="80" fillId="74" borderId="51" xfId="274" applyNumberFormat="1" applyFont="1" applyFill="1" applyBorder="1" applyAlignment="1" applyProtection="1">
      <alignment vertical="center" wrapText="1"/>
      <protection locked="0"/>
    </xf>
    <xf numFmtId="165" fontId="80" fillId="74" borderId="53" xfId="274" applyNumberFormat="1" applyFont="1" applyFill="1" applyBorder="1" applyAlignment="1" applyProtection="1">
      <alignment vertical="center" wrapText="1"/>
      <protection locked="0"/>
    </xf>
    <xf numFmtId="165" fontId="78" fillId="73" borderId="53" xfId="274" applyNumberFormat="1" applyFont="1" applyFill="1" applyBorder="1" applyAlignment="1">
      <alignment vertical="center" wrapText="1"/>
    </xf>
    <xf numFmtId="165" fontId="80" fillId="74" borderId="34" xfId="274" applyNumberFormat="1" applyFont="1" applyFill="1" applyBorder="1" applyAlignment="1" applyProtection="1">
      <alignment vertical="center" wrapText="1"/>
      <protection locked="0"/>
    </xf>
    <xf numFmtId="165" fontId="78" fillId="73" borderId="45" xfId="274" applyNumberFormat="1" applyFont="1" applyFill="1" applyBorder="1" applyAlignment="1">
      <alignment vertical="center" wrapText="1"/>
    </xf>
    <xf numFmtId="165" fontId="78" fillId="56" borderId="39" xfId="274" applyNumberFormat="1" applyFont="1" applyFill="1" applyBorder="1" applyAlignment="1">
      <alignment horizontal="center"/>
    </xf>
    <xf numFmtId="165" fontId="78" fillId="70" borderId="5" xfId="442" applyNumberFormat="1" applyFont="1" applyFill="1" applyBorder="1" applyAlignment="1">
      <alignment horizontal="center"/>
      <protection/>
    </xf>
    <xf numFmtId="165" fontId="78" fillId="70" borderId="18" xfId="442" applyNumberFormat="1" applyFont="1" applyFill="1" applyBorder="1" applyAlignment="1">
      <alignment horizontal="center"/>
      <protection/>
    </xf>
    <xf numFmtId="165" fontId="78" fillId="70" borderId="54" xfId="442" applyNumberFormat="1" applyFont="1" applyFill="1" applyBorder="1" applyAlignment="1">
      <alignment horizontal="center"/>
      <protection/>
    </xf>
    <xf numFmtId="165" fontId="78" fillId="70" borderId="5" xfId="442" applyNumberFormat="1" applyFont="1" applyFill="1" applyBorder="1" applyAlignment="1">
      <alignment/>
      <protection/>
    </xf>
    <xf numFmtId="165" fontId="78" fillId="70" borderId="18" xfId="442" applyNumberFormat="1" applyFont="1" applyFill="1" applyBorder="1" applyAlignment="1">
      <alignment/>
      <protection/>
    </xf>
    <xf numFmtId="165" fontId="78" fillId="70" borderId="54" xfId="442" applyNumberFormat="1" applyFont="1" applyFill="1" applyBorder="1" applyAlignment="1">
      <alignment/>
      <protection/>
    </xf>
    <xf numFmtId="165" fontId="78" fillId="0" borderId="54" xfId="274" applyNumberFormat="1" applyFont="1" applyBorder="1" applyAlignment="1" applyProtection="1">
      <alignment vertical="center"/>
      <protection locked="0"/>
    </xf>
    <xf numFmtId="165" fontId="78" fillId="0" borderId="18" xfId="274" applyNumberFormat="1" applyFont="1" applyBorder="1" applyAlignment="1" applyProtection="1">
      <alignment vertical="center"/>
      <protection locked="0"/>
    </xf>
    <xf numFmtId="165" fontId="78" fillId="0" borderId="5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3" borderId="54" xfId="274" applyNumberFormat="1" applyFont="1" applyFill="1" applyBorder="1" applyAlignment="1">
      <alignment/>
    </xf>
    <xf numFmtId="165" fontId="78" fillId="73" borderId="5" xfId="274" applyNumberFormat="1" applyFont="1" applyFill="1" applyBorder="1" applyAlignment="1">
      <alignment/>
    </xf>
    <xf numFmtId="165" fontId="78" fillId="0" borderId="41" xfId="274" applyNumberFormat="1" applyFont="1" applyBorder="1" applyAlignment="1" applyProtection="1">
      <alignment vertical="center"/>
      <protection locked="0"/>
    </xf>
    <xf numFmtId="165" fontId="78" fillId="56" borderId="41" xfId="274" applyNumberFormat="1" applyFont="1" applyFill="1" applyBorder="1" applyAlignment="1">
      <alignment/>
    </xf>
    <xf numFmtId="165" fontId="78" fillId="0" borderId="5" xfId="274" applyNumberFormat="1" applyFont="1" applyBorder="1" applyAlignment="1" applyProtection="1">
      <alignment vertical="center"/>
      <protection locked="0"/>
    </xf>
    <xf numFmtId="165" fontId="78" fillId="73" borderId="40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 vertical="center"/>
    </xf>
    <xf numFmtId="165" fontId="78" fillId="0" borderId="54" xfId="274" applyNumberFormat="1" applyFont="1" applyFill="1" applyBorder="1" applyAlignment="1">
      <alignment vertical="center"/>
    </xf>
    <xf numFmtId="165" fontId="78" fillId="71" borderId="41" xfId="274" applyNumberFormat="1" applyFont="1" applyFill="1" applyBorder="1" applyAlignment="1">
      <alignment horizontal="center"/>
    </xf>
    <xf numFmtId="165" fontId="78" fillId="0" borderId="54" xfId="274" applyNumberFormat="1" applyFont="1" applyBorder="1" applyAlignment="1" applyProtection="1">
      <alignment horizontal="center" vertical="center"/>
      <protection locked="0"/>
    </xf>
    <xf numFmtId="165" fontId="78" fillId="0" borderId="18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/>
    </xf>
    <xf numFmtId="165" fontId="78" fillId="73" borderId="54" xfId="274" applyNumberFormat="1" applyFont="1" applyFill="1" applyBorder="1" applyAlignment="1">
      <alignment horizontal="center"/>
    </xf>
    <xf numFmtId="165" fontId="78" fillId="73" borderId="5" xfId="274" applyNumberFormat="1" applyFont="1" applyFill="1" applyBorder="1" applyAlignment="1">
      <alignment horizontal="center"/>
    </xf>
    <xf numFmtId="165" fontId="78" fillId="0" borderId="41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Border="1" applyAlignment="1" applyProtection="1">
      <alignment horizontal="center" vertical="center"/>
      <protection locked="0"/>
    </xf>
    <xf numFmtId="165" fontId="78" fillId="73" borderId="40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 vertical="center"/>
    </xf>
    <xf numFmtId="165" fontId="78" fillId="0" borderId="54" xfId="274" applyNumberFormat="1" applyFont="1" applyFill="1" applyBorder="1" applyAlignment="1">
      <alignment horizontal="center" vertical="center"/>
    </xf>
    <xf numFmtId="0" fontId="2" fillId="56" borderId="55" xfId="0" applyFont="1" applyFill="1" applyBorder="1" applyAlignment="1">
      <alignment horizontal="center" vertical="center" textRotation="90" wrapText="1"/>
    </xf>
    <xf numFmtId="2" fontId="2" fillId="0" borderId="37" xfId="373" applyNumberFormat="1" applyFont="1" applyBorder="1" applyAlignment="1">
      <alignment vertical="center" wrapText="1"/>
      <protection/>
    </xf>
    <xf numFmtId="165" fontId="78" fillId="71" borderId="39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1" borderId="35" xfId="274" applyNumberFormat="1" applyFont="1" applyFill="1" applyBorder="1" applyAlignment="1">
      <alignment/>
    </xf>
    <xf numFmtId="165" fontId="78" fillId="0" borderId="42" xfId="274" applyNumberFormat="1" applyFont="1" applyBorder="1" applyAlignment="1" applyProtection="1">
      <alignment vertical="center" wrapText="1"/>
      <protection locked="0"/>
    </xf>
    <xf numFmtId="165" fontId="78" fillId="0" borderId="54" xfId="274" applyNumberFormat="1" applyFont="1" applyBorder="1" applyAlignment="1" applyProtection="1">
      <alignment vertical="center" wrapText="1"/>
      <protection locked="0"/>
    </xf>
    <xf numFmtId="165" fontId="78" fillId="0" borderId="36" xfId="274" applyNumberFormat="1" applyFont="1" applyBorder="1" applyAlignment="1" applyProtection="1">
      <alignment vertical="center" wrapText="1"/>
      <protection locked="0"/>
    </xf>
    <xf numFmtId="165" fontId="78" fillId="0" borderId="43" xfId="274" applyNumberFormat="1" applyFont="1" applyBorder="1" applyAlignment="1" applyProtection="1">
      <alignment vertical="center" wrapText="1"/>
      <protection locked="0"/>
    </xf>
    <xf numFmtId="165" fontId="78" fillId="0" borderId="18" xfId="274" applyNumberFormat="1" applyFont="1" applyBorder="1" applyAlignment="1" applyProtection="1">
      <alignment vertical="center" wrapText="1"/>
      <protection locked="0"/>
    </xf>
    <xf numFmtId="165" fontId="78" fillId="0" borderId="37" xfId="274" applyNumberFormat="1" applyFont="1" applyBorder="1" applyAlignment="1" applyProtection="1">
      <alignment vertical="center" wrapText="1"/>
      <protection locked="0"/>
    </xf>
    <xf numFmtId="165" fontId="78" fillId="0" borderId="44" xfId="274" applyNumberFormat="1" applyFont="1" applyFill="1" applyBorder="1" applyAlignment="1">
      <alignment vertical="center" wrapText="1"/>
    </xf>
    <xf numFmtId="165" fontId="78" fillId="0" borderId="5" xfId="274" applyNumberFormat="1" applyFont="1" applyFill="1" applyBorder="1" applyAlignment="1">
      <alignment vertical="center" wrapText="1"/>
    </xf>
    <xf numFmtId="165" fontId="78" fillId="0" borderId="38" xfId="274" applyNumberFormat="1" applyFont="1" applyFill="1" applyBorder="1" applyAlignment="1">
      <alignment vertical="center" wrapText="1"/>
    </xf>
    <xf numFmtId="165" fontId="78" fillId="73" borderId="39" xfId="274" applyNumberFormat="1" applyFont="1" applyFill="1" applyBorder="1" applyAlignment="1">
      <alignment wrapText="1"/>
    </xf>
    <xf numFmtId="165" fontId="78" fillId="73" borderId="41" xfId="274" applyNumberFormat="1" applyFont="1" applyFill="1" applyBorder="1" applyAlignment="1">
      <alignment wrapText="1"/>
    </xf>
    <xf numFmtId="165" fontId="78" fillId="73" borderId="35" xfId="274" applyNumberFormat="1" applyFont="1" applyFill="1" applyBorder="1" applyAlignment="1">
      <alignment wrapText="1"/>
    </xf>
    <xf numFmtId="165" fontId="78" fillId="73" borderId="42" xfId="274" applyNumberFormat="1" applyFont="1" applyFill="1" applyBorder="1" applyAlignment="1">
      <alignment wrapText="1"/>
    </xf>
    <xf numFmtId="165" fontId="78" fillId="73" borderId="54" xfId="274" applyNumberFormat="1" applyFont="1" applyFill="1" applyBorder="1" applyAlignment="1">
      <alignment wrapText="1"/>
    </xf>
    <xf numFmtId="165" fontId="78" fillId="73" borderId="36" xfId="274" applyNumberFormat="1" applyFont="1" applyFill="1" applyBorder="1" applyAlignment="1">
      <alignment wrapText="1"/>
    </xf>
    <xf numFmtId="165" fontId="78" fillId="73" borderId="44" xfId="274" applyNumberFormat="1" applyFont="1" applyFill="1" applyBorder="1" applyAlignment="1">
      <alignment wrapText="1"/>
    </xf>
    <xf numFmtId="165" fontId="78" fillId="73" borderId="5" xfId="274" applyNumberFormat="1" applyFont="1" applyFill="1" applyBorder="1" applyAlignment="1">
      <alignment wrapText="1"/>
    </xf>
    <xf numFmtId="165" fontId="78" fillId="73" borderId="38" xfId="274" applyNumberFormat="1" applyFont="1" applyFill="1" applyBorder="1" applyAlignment="1">
      <alignment wrapText="1"/>
    </xf>
    <xf numFmtId="165" fontId="78" fillId="0" borderId="39" xfId="274" applyNumberFormat="1" applyFont="1" applyBorder="1" applyAlignment="1" applyProtection="1">
      <alignment vertical="center" wrapText="1"/>
      <protection locked="0"/>
    </xf>
    <xf numFmtId="165" fontId="78" fillId="0" borderId="41" xfId="274" applyNumberFormat="1" applyFont="1" applyBorder="1" applyAlignment="1" applyProtection="1">
      <alignment vertical="center" wrapText="1"/>
      <protection locked="0"/>
    </xf>
    <xf numFmtId="165" fontId="78" fillId="0" borderId="35" xfId="274" applyNumberFormat="1" applyFont="1" applyBorder="1" applyAlignment="1" applyProtection="1">
      <alignment vertical="center" wrapText="1"/>
      <protection locked="0"/>
    </xf>
    <xf numFmtId="165" fontId="78" fillId="56" borderId="39" xfId="274" applyNumberFormat="1" applyFont="1" applyFill="1" applyBorder="1" applyAlignment="1">
      <alignment wrapText="1"/>
    </xf>
    <xf numFmtId="165" fontId="78" fillId="56" borderId="41" xfId="274" applyNumberFormat="1" applyFont="1" applyFill="1" applyBorder="1" applyAlignment="1">
      <alignment wrapText="1"/>
    </xf>
    <xf numFmtId="165" fontId="78" fillId="56" borderId="35" xfId="274" applyNumberFormat="1" applyFont="1" applyFill="1" applyBorder="1" applyAlignment="1">
      <alignment wrapText="1"/>
    </xf>
    <xf numFmtId="165" fontId="78" fillId="73" borderId="39" xfId="274" applyNumberFormat="1" applyFont="1" applyFill="1" applyBorder="1" applyAlignment="1">
      <alignment vertical="center" wrapText="1"/>
    </xf>
    <xf numFmtId="165" fontId="78" fillId="73" borderId="41" xfId="274" applyNumberFormat="1" applyFont="1" applyFill="1" applyBorder="1" applyAlignment="1">
      <alignment vertical="center" wrapText="1"/>
    </xf>
    <xf numFmtId="165" fontId="78" fillId="73" borderId="35" xfId="274" applyNumberFormat="1" applyFont="1" applyFill="1" applyBorder="1" applyAlignment="1">
      <alignment vertical="center" wrapText="1"/>
    </xf>
    <xf numFmtId="165" fontId="78" fillId="0" borderId="5" xfId="274" applyNumberFormat="1" applyFont="1" applyBorder="1" applyAlignment="1" applyProtection="1">
      <alignment vertical="center" wrapText="1"/>
      <protection locked="0"/>
    </xf>
    <xf numFmtId="165" fontId="78" fillId="0" borderId="38" xfId="274" applyNumberFormat="1" applyFont="1" applyBorder="1" applyAlignment="1" applyProtection="1">
      <alignment vertical="center" wrapText="1"/>
      <protection locked="0"/>
    </xf>
    <xf numFmtId="165" fontId="78" fillId="0" borderId="42" xfId="274" applyNumberFormat="1" applyFont="1" applyFill="1" applyBorder="1" applyAlignment="1">
      <alignment vertical="center" wrapText="1"/>
    </xf>
    <xf numFmtId="165" fontId="78" fillId="0" borderId="54" xfId="274" applyNumberFormat="1" applyFont="1" applyFill="1" applyBorder="1" applyAlignment="1">
      <alignment vertical="center" wrapText="1"/>
    </xf>
    <xf numFmtId="165" fontId="78" fillId="0" borderId="36" xfId="274" applyNumberFormat="1" applyFont="1" applyFill="1" applyBorder="1" applyAlignment="1">
      <alignment vertical="center" wrapText="1"/>
    </xf>
    <xf numFmtId="165" fontId="78" fillId="0" borderId="44" xfId="274" applyNumberFormat="1" applyFont="1" applyBorder="1" applyAlignment="1" applyProtection="1">
      <alignment vertical="center" wrapText="1"/>
      <protection locked="0"/>
    </xf>
    <xf numFmtId="165" fontId="78" fillId="0" borderId="49" xfId="274" applyNumberFormat="1" applyFont="1" applyBorder="1" applyAlignment="1" applyProtection="1">
      <alignment vertical="center" wrapText="1"/>
      <protection locked="0"/>
    </xf>
    <xf numFmtId="165" fontId="78" fillId="0" borderId="50" xfId="274" applyNumberFormat="1" applyFont="1" applyBorder="1" applyAlignment="1" applyProtection="1">
      <alignment vertical="center" wrapText="1"/>
      <protection locked="0"/>
    </xf>
    <xf numFmtId="165" fontId="80" fillId="74" borderId="50" xfId="274" applyNumberFormat="1" applyFont="1" applyFill="1" applyBorder="1" applyAlignment="1" applyProtection="1">
      <alignment vertical="center" wrapText="1"/>
      <protection locked="0"/>
    </xf>
    <xf numFmtId="165" fontId="78" fillId="70" borderId="43" xfId="442" applyNumberFormat="1" applyFont="1" applyFill="1" applyBorder="1">
      <alignment/>
      <protection/>
    </xf>
    <xf numFmtId="165" fontId="78" fillId="70" borderId="18" xfId="442" applyNumberFormat="1" applyFont="1" applyFill="1" applyBorder="1">
      <alignment/>
      <protection/>
    </xf>
    <xf numFmtId="165" fontId="78" fillId="70" borderId="37" xfId="442" applyNumberFormat="1" applyFont="1" applyFill="1" applyBorder="1">
      <alignment/>
      <protection/>
    </xf>
    <xf numFmtId="165" fontId="78" fillId="70" borderId="42" xfId="442" applyNumberFormat="1" applyFont="1" applyFill="1" applyBorder="1">
      <alignment/>
      <protection/>
    </xf>
    <xf numFmtId="165" fontId="78" fillId="70" borderId="54" xfId="442" applyNumberFormat="1" applyFont="1" applyFill="1" applyBorder="1">
      <alignment/>
      <protection/>
    </xf>
    <xf numFmtId="165" fontId="78" fillId="70" borderId="36" xfId="442" applyNumberFormat="1" applyFont="1" applyFill="1" applyBorder="1">
      <alignment/>
      <protection/>
    </xf>
    <xf numFmtId="165" fontId="78" fillId="70" borderId="44" xfId="442" applyNumberFormat="1" applyFont="1" applyFill="1" applyBorder="1">
      <alignment/>
      <protection/>
    </xf>
    <xf numFmtId="165" fontId="78" fillId="70" borderId="5" xfId="442" applyNumberFormat="1" applyFont="1" applyFill="1" applyBorder="1">
      <alignment/>
      <protection/>
    </xf>
    <xf numFmtId="165" fontId="78" fillId="70" borderId="38" xfId="442" applyNumberFormat="1" applyFont="1" applyFill="1" applyBorder="1">
      <alignment/>
      <protection/>
    </xf>
    <xf numFmtId="0" fontId="2" fillId="0" borderId="0" xfId="0" applyFont="1" applyBorder="1" applyAlignment="1">
      <alignment vertical="center"/>
    </xf>
    <xf numFmtId="0" fontId="2" fillId="0" borderId="0" xfId="373" applyFont="1" applyFill="1">
      <alignment/>
      <protection/>
    </xf>
    <xf numFmtId="0" fontId="80" fillId="0" borderId="0" xfId="373" applyFont="1" applyFill="1" applyAlignment="1">
      <alignment vertical="center"/>
      <protection/>
    </xf>
    <xf numFmtId="0" fontId="82" fillId="0" borderId="0" xfId="373" applyFont="1" applyFill="1" applyAlignment="1">
      <alignment horizontal="left"/>
      <protection/>
    </xf>
    <xf numFmtId="0" fontId="2" fillId="0" borderId="56" xfId="373" applyFont="1" applyFill="1" applyBorder="1" applyAlignment="1">
      <alignment horizontal="center" vertical="center" wrapText="1"/>
      <protection/>
    </xf>
    <xf numFmtId="0" fontId="2" fillId="0" borderId="57" xfId="373" applyFont="1" applyFill="1" applyBorder="1" applyAlignment="1">
      <alignment horizontal="center" vertical="top" wrapText="1"/>
      <protection/>
    </xf>
    <xf numFmtId="0" fontId="2" fillId="0" borderId="58" xfId="373" applyFont="1" applyFill="1" applyBorder="1" applyAlignment="1">
      <alignment vertical="top"/>
      <protection/>
    </xf>
    <xf numFmtId="0" fontId="2" fillId="0" borderId="58" xfId="373" applyFont="1" applyFill="1" applyBorder="1" applyAlignment="1">
      <alignment horizontal="center" vertical="top" wrapText="1"/>
      <protection/>
    </xf>
    <xf numFmtId="0" fontId="2" fillId="0" borderId="59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top"/>
      <protection/>
    </xf>
    <xf numFmtId="0" fontId="3" fillId="0" borderId="0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vertical="top"/>
      <protection/>
    </xf>
    <xf numFmtId="0" fontId="2" fillId="0" borderId="0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center"/>
      <protection/>
    </xf>
    <xf numFmtId="0" fontId="3" fillId="0" borderId="60" xfId="440" applyNumberFormat="1" applyFont="1" applyFill="1" applyBorder="1" applyAlignment="1">
      <alignment horizontal="center" vertical="center"/>
      <protection/>
    </xf>
    <xf numFmtId="0" fontId="3" fillId="0" borderId="61" xfId="373" applyFont="1" applyFill="1" applyBorder="1" applyAlignment="1">
      <alignment horizontal="center" vertical="center"/>
      <protection/>
    </xf>
    <xf numFmtId="0" fontId="3" fillId="0" borderId="62" xfId="440" applyNumberFormat="1" applyFont="1" applyFill="1" applyBorder="1" applyAlignment="1">
      <alignment horizontal="left" vertical="center"/>
      <protection/>
    </xf>
    <xf numFmtId="165" fontId="3" fillId="56" borderId="62" xfId="188" applyNumberFormat="1" applyFont="1" applyFill="1" applyBorder="1" applyAlignment="1">
      <alignment horizontal="right" vertical="center"/>
    </xf>
    <xf numFmtId="165" fontId="3" fillId="56" borderId="63" xfId="188" applyNumberFormat="1" applyFont="1" applyFill="1" applyBorder="1" applyAlignment="1">
      <alignment horizontal="right" vertical="center"/>
    </xf>
    <xf numFmtId="0" fontId="3" fillId="0" borderId="0" xfId="373" applyFont="1" applyFill="1" applyAlignment="1">
      <alignment vertical="center"/>
      <protection/>
    </xf>
    <xf numFmtId="0" fontId="3" fillId="0" borderId="64" xfId="440" applyNumberFormat="1" applyFont="1" applyFill="1" applyBorder="1" applyAlignment="1">
      <alignment horizontal="center" vertical="center"/>
      <protection/>
    </xf>
    <xf numFmtId="0" fontId="3" fillId="0" borderId="65" xfId="373" applyFont="1" applyFill="1" applyBorder="1" applyAlignment="1">
      <alignment horizontal="center" vertical="center"/>
      <protection/>
    </xf>
    <xf numFmtId="0" fontId="3" fillId="0" borderId="66" xfId="440" applyNumberFormat="1" applyFont="1" applyFill="1" applyBorder="1" applyAlignment="1">
      <alignment horizontal="left" vertical="center"/>
      <protection/>
    </xf>
    <xf numFmtId="165" fontId="3" fillId="56" borderId="66" xfId="188" applyNumberFormat="1" applyFont="1" applyFill="1" applyBorder="1" applyAlignment="1">
      <alignment horizontal="right" vertical="center"/>
    </xf>
    <xf numFmtId="165" fontId="3" fillId="56" borderId="67" xfId="188" applyNumberFormat="1" applyFont="1" applyFill="1" applyBorder="1" applyAlignment="1">
      <alignment horizontal="right" vertical="center"/>
    </xf>
    <xf numFmtId="0" fontId="3" fillId="0" borderId="66" xfId="440" applyNumberFormat="1" applyFont="1" applyFill="1" applyBorder="1" applyAlignment="1">
      <alignment horizontal="left" vertical="center" wrapText="1"/>
      <protection/>
    </xf>
    <xf numFmtId="0" fontId="3" fillId="0" borderId="66" xfId="440" applyNumberFormat="1" applyFont="1" applyFill="1" applyBorder="1" applyAlignment="1">
      <alignment vertical="center" wrapText="1"/>
      <protection/>
    </xf>
    <xf numFmtId="0" fontId="3" fillId="0" borderId="66" xfId="373" applyNumberFormat="1" applyFont="1" applyFill="1" applyBorder="1" applyAlignment="1">
      <alignment horizontal="left" vertical="center"/>
      <protection/>
    </xf>
    <xf numFmtId="0" fontId="3" fillId="0" borderId="68" xfId="440" applyNumberFormat="1" applyFont="1" applyFill="1" applyBorder="1" applyAlignment="1">
      <alignment horizontal="center" vertical="center"/>
      <protection/>
    </xf>
    <xf numFmtId="0" fontId="81" fillId="56" borderId="69" xfId="373" applyFont="1" applyFill="1" applyBorder="1" applyAlignment="1">
      <alignment horizontal="center" vertical="center"/>
      <protection/>
    </xf>
    <xf numFmtId="0" fontId="12" fillId="56" borderId="69" xfId="373" applyFont="1" applyFill="1" applyBorder="1" applyAlignment="1">
      <alignment/>
      <protection/>
    </xf>
    <xf numFmtId="165" fontId="81" fillId="56" borderId="70" xfId="188" applyNumberFormat="1" applyFont="1" applyFill="1" applyBorder="1" applyAlignment="1">
      <alignment horizontal="right" vertical="center"/>
    </xf>
    <xf numFmtId="0" fontId="81" fillId="0" borderId="0" xfId="373" applyFont="1" applyFill="1" applyAlignment="1">
      <alignment vertical="center"/>
      <protection/>
    </xf>
    <xf numFmtId="49" fontId="3" fillId="0" borderId="0" xfId="373" applyNumberFormat="1" applyFont="1" applyFill="1" applyAlignment="1">
      <alignment horizontal="center" vertical="center"/>
      <protection/>
    </xf>
    <xf numFmtId="0" fontId="3" fillId="0" borderId="0" xfId="373" applyFont="1" applyFill="1" applyBorder="1" applyAlignment="1">
      <alignment horizontal="center" vertical="center"/>
      <protection/>
    </xf>
    <xf numFmtId="0" fontId="3" fillId="0" borderId="0" xfId="373" applyFont="1" applyFill="1" applyBorder="1" applyAlignment="1">
      <alignment vertical="center" wrapText="1"/>
      <protection/>
    </xf>
    <xf numFmtId="41" fontId="3" fillId="0" borderId="0" xfId="373" applyNumberFormat="1" applyFont="1" applyFill="1" applyBorder="1" applyAlignment="1">
      <alignment vertical="center"/>
      <protection/>
    </xf>
    <xf numFmtId="0" fontId="3" fillId="0" borderId="62" xfId="373" applyFont="1" applyFill="1" applyBorder="1" applyAlignment="1">
      <alignment vertical="center"/>
      <protection/>
    </xf>
    <xf numFmtId="0" fontId="3" fillId="0" borderId="66" xfId="373" applyFont="1" applyFill="1" applyBorder="1" applyAlignment="1">
      <alignment vertical="center"/>
      <protection/>
    </xf>
    <xf numFmtId="0" fontId="81" fillId="56" borderId="69" xfId="373" applyFont="1" applyFill="1" applyBorder="1" applyAlignment="1">
      <alignment vertical="center" wrapText="1"/>
      <protection/>
    </xf>
    <xf numFmtId="49" fontId="2" fillId="0" borderId="0" xfId="373" applyNumberFormat="1" applyFont="1" applyFill="1" applyBorder="1" applyAlignment="1">
      <alignment vertical="center"/>
      <protection/>
    </xf>
    <xf numFmtId="0" fontId="2" fillId="0" borderId="0" xfId="373" applyFont="1" applyFill="1" applyBorder="1" applyAlignment="1">
      <alignment horizontal="center" vertical="center"/>
      <protection/>
    </xf>
    <xf numFmtId="0" fontId="2" fillId="0" borderId="0" xfId="373" applyFont="1" applyFill="1" applyBorder="1" applyAlignment="1">
      <alignment vertical="center"/>
      <protection/>
    </xf>
    <xf numFmtId="49" fontId="2" fillId="0" borderId="0" xfId="373" applyNumberFormat="1" applyFont="1" applyFill="1" applyAlignment="1">
      <alignment vertical="center"/>
      <protection/>
    </xf>
    <xf numFmtId="0" fontId="81" fillId="56" borderId="65" xfId="373" applyFont="1" applyFill="1" applyBorder="1" applyAlignment="1">
      <alignment horizontal="center" vertical="center"/>
      <protection/>
    </xf>
    <xf numFmtId="0" fontId="81" fillId="56" borderId="65" xfId="373" applyFont="1" applyFill="1" applyBorder="1" applyAlignment="1">
      <alignment vertical="center"/>
      <protection/>
    </xf>
    <xf numFmtId="165" fontId="81" fillId="56" borderId="66" xfId="188" applyNumberFormat="1" applyFont="1" applyFill="1" applyBorder="1" applyAlignment="1">
      <alignment horizontal="right" vertical="center"/>
    </xf>
    <xf numFmtId="0" fontId="81" fillId="56" borderId="71" xfId="373" applyFont="1" applyFill="1" applyBorder="1" applyAlignment="1">
      <alignment horizontal="center" vertical="center"/>
      <protection/>
    </xf>
    <xf numFmtId="0" fontId="81" fillId="56" borderId="71" xfId="373" applyFont="1" applyFill="1" applyBorder="1" applyAlignment="1">
      <alignment vertical="center" wrapText="1"/>
      <protection/>
    </xf>
    <xf numFmtId="165" fontId="81" fillId="56" borderId="72" xfId="188" applyNumberFormat="1" applyFont="1" applyFill="1" applyBorder="1" applyAlignment="1">
      <alignment horizontal="right" vertical="center"/>
    </xf>
    <xf numFmtId="0" fontId="2" fillId="0" borderId="0" xfId="373" applyFont="1" applyFill="1" applyBorder="1">
      <alignment/>
      <protection/>
    </xf>
    <xf numFmtId="0" fontId="83" fillId="0" borderId="0" xfId="373" applyFont="1" applyFill="1" applyAlignment="1">
      <alignment/>
      <protection/>
    </xf>
    <xf numFmtId="0" fontId="82" fillId="0" borderId="0" xfId="373" applyFont="1" applyFill="1" applyAlignment="1">
      <alignment vertical="center"/>
      <protection/>
    </xf>
    <xf numFmtId="0" fontId="2" fillId="0" borderId="57" xfId="373" applyFont="1" applyFill="1" applyBorder="1" applyAlignment="1">
      <alignment horizontal="center" vertical="top"/>
      <protection/>
    </xf>
    <xf numFmtId="0" fontId="2" fillId="0" borderId="58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horizontal="center" vertical="top"/>
      <protection/>
    </xf>
    <xf numFmtId="0" fontId="3" fillId="0" borderId="0" xfId="373" applyFont="1" applyFill="1" applyBorder="1" applyAlignment="1">
      <alignment vertical="center"/>
      <protection/>
    </xf>
    <xf numFmtId="0" fontId="3" fillId="0" borderId="0" xfId="373" applyFont="1" applyFill="1" applyBorder="1" applyAlignment="1">
      <alignment horizontal="center" vertical="center" wrapText="1"/>
      <protection/>
    </xf>
    <xf numFmtId="0" fontId="3" fillId="0" borderId="60" xfId="373" applyFont="1" applyBorder="1" applyAlignment="1">
      <alignment horizontal="center" vertical="center"/>
      <protection/>
    </xf>
    <xf numFmtId="0" fontId="2" fillId="0" borderId="61" xfId="373" applyFont="1" applyFill="1" applyBorder="1" applyAlignment="1">
      <alignment horizontal="center" vertical="center"/>
      <protection/>
    </xf>
    <xf numFmtId="0" fontId="2" fillId="0" borderId="62" xfId="440" applyNumberFormat="1" applyFont="1" applyFill="1" applyBorder="1" applyAlignment="1">
      <alignment horizontal="left" vertical="center"/>
      <protection/>
    </xf>
    <xf numFmtId="165" fontId="2" fillId="56" borderId="63" xfId="188" applyNumberFormat="1" applyFont="1" applyFill="1" applyBorder="1" applyAlignment="1">
      <alignment horizontal="right" vertical="center"/>
    </xf>
    <xf numFmtId="0" fontId="3" fillId="0" borderId="64" xfId="373" applyFont="1" applyBorder="1" applyAlignment="1">
      <alignment horizontal="center" vertical="center"/>
      <protection/>
    </xf>
    <xf numFmtId="0" fontId="2" fillId="0" borderId="65" xfId="373" applyFont="1" applyFill="1" applyBorder="1" applyAlignment="1">
      <alignment horizontal="center" vertical="center"/>
      <protection/>
    </xf>
    <xf numFmtId="0" fontId="2" fillId="0" borderId="66" xfId="629" applyNumberFormat="1" applyFont="1" applyFill="1" applyBorder="1" applyAlignment="1">
      <alignment horizontal="left" vertical="center"/>
      <protection/>
    </xf>
    <xf numFmtId="165" fontId="2" fillId="56" borderId="67" xfId="188" applyNumberFormat="1" applyFont="1" applyFill="1" applyBorder="1" applyAlignment="1">
      <alignment horizontal="right" vertical="center"/>
    </xf>
    <xf numFmtId="0" fontId="2" fillId="0" borderId="66" xfId="440" applyNumberFormat="1" applyFont="1" applyFill="1" applyBorder="1" applyAlignment="1">
      <alignment horizontal="left" vertical="center"/>
      <protection/>
    </xf>
    <xf numFmtId="0" fontId="2" fillId="0" borderId="66" xfId="440" applyNumberFormat="1" applyFont="1" applyFill="1" applyBorder="1" applyAlignment="1">
      <alignment horizontal="left" vertical="center" wrapText="1"/>
      <protection/>
    </xf>
    <xf numFmtId="49" fontId="3" fillId="0" borderId="68" xfId="373" applyNumberFormat="1" applyFont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vertical="center"/>
      <protection/>
    </xf>
    <xf numFmtId="165" fontId="3" fillId="56" borderId="73" xfId="188" applyNumberFormat="1" applyFont="1" applyFill="1" applyBorder="1" applyAlignment="1">
      <alignment horizontal="right" vertical="center"/>
    </xf>
    <xf numFmtId="0" fontId="3" fillId="0" borderId="0" xfId="440" applyNumberFormat="1" applyFont="1" applyFill="1" applyBorder="1" applyAlignment="1">
      <alignment horizontal="left" vertical="center"/>
      <protection/>
    </xf>
    <xf numFmtId="0" fontId="2" fillId="0" borderId="0" xfId="440" applyNumberFormat="1" applyFont="1" applyFill="1" applyBorder="1" applyAlignment="1">
      <alignment horizontal="left" vertical="center"/>
      <protection/>
    </xf>
    <xf numFmtId="0" fontId="3" fillId="0" borderId="0" xfId="440" applyNumberFormat="1" applyFont="1" applyFill="1" applyBorder="1" applyAlignment="1">
      <alignment horizontal="left" vertical="center" wrapText="1"/>
      <protection/>
    </xf>
    <xf numFmtId="165" fontId="3" fillId="0" borderId="0" xfId="188" applyNumberFormat="1" applyFont="1" applyFill="1" applyBorder="1" applyAlignment="1">
      <alignment horizontal="right" vertical="center"/>
    </xf>
    <xf numFmtId="49" fontId="3" fillId="0" borderId="56" xfId="373" applyNumberFormat="1" applyFont="1" applyBorder="1" applyAlignment="1">
      <alignment horizontal="center" vertical="center"/>
      <protection/>
    </xf>
    <xf numFmtId="0" fontId="3" fillId="56" borderId="8" xfId="440" applyNumberFormat="1" applyFont="1" applyFill="1" applyBorder="1" applyAlignment="1">
      <alignment horizontal="center" vertical="center"/>
      <protection/>
    </xf>
    <xf numFmtId="0" fontId="3" fillId="56" borderId="58" xfId="440" applyNumberFormat="1" applyFont="1" applyFill="1" applyBorder="1" applyAlignment="1">
      <alignment vertical="center"/>
      <protection/>
    </xf>
    <xf numFmtId="165" fontId="3" fillId="56" borderId="59" xfId="188" applyNumberFormat="1" applyFont="1" applyFill="1" applyBorder="1" applyAlignment="1">
      <alignment horizontal="right" vertical="center"/>
    </xf>
    <xf numFmtId="0" fontId="2" fillId="0" borderId="62" xfId="629" applyNumberFormat="1" applyFont="1" applyFill="1" applyBorder="1" applyAlignment="1">
      <alignment horizontal="left" vertical="center"/>
      <protection/>
    </xf>
    <xf numFmtId="0" fontId="3" fillId="0" borderId="64" xfId="373" applyFont="1" applyFill="1" applyBorder="1" applyAlignment="1">
      <alignment horizontal="center" vertical="center"/>
      <protection/>
    </xf>
    <xf numFmtId="0" fontId="3" fillId="56" borderId="69" xfId="373" applyFont="1" applyFill="1" applyBorder="1" applyAlignment="1">
      <alignment horizontal="center" vertical="center"/>
      <protection/>
    </xf>
    <xf numFmtId="0" fontId="3" fillId="56" borderId="70" xfId="440" applyNumberFormat="1" applyFont="1" applyFill="1" applyBorder="1" applyAlignment="1">
      <alignment horizontal="left" vertical="center"/>
      <protection/>
    </xf>
    <xf numFmtId="0" fontId="2" fillId="0" borderId="62" xfId="440" applyFont="1" applyFill="1" applyBorder="1" applyAlignment="1">
      <alignment horizontal="left" vertical="center"/>
      <protection/>
    </xf>
    <xf numFmtId="0" fontId="2" fillId="0" borderId="66" xfId="440" applyFont="1" applyFill="1" applyBorder="1" applyAlignment="1">
      <alignment horizontal="left" vertical="center"/>
      <protection/>
    </xf>
    <xf numFmtId="49" fontId="3" fillId="0" borderId="74" xfId="373" applyNumberFormat="1" applyFont="1" applyBorder="1" applyAlignment="1">
      <alignment horizontal="center" vertical="center"/>
      <protection/>
    </xf>
    <xf numFmtId="0" fontId="2" fillId="0" borderId="69" xfId="373" applyFont="1" applyFill="1" applyBorder="1" applyAlignment="1">
      <alignment horizontal="center" vertical="center"/>
      <protection/>
    </xf>
    <xf numFmtId="0" fontId="2" fillId="0" borderId="70" xfId="440" applyFont="1" applyFill="1" applyBorder="1" applyAlignment="1">
      <alignment horizontal="left" vertical="center"/>
      <protection/>
    </xf>
    <xf numFmtId="165" fontId="2" fillId="56" borderId="73" xfId="188" applyNumberFormat="1" applyFont="1" applyFill="1" applyBorder="1" applyAlignment="1">
      <alignment horizontal="right" vertical="center"/>
    </xf>
    <xf numFmtId="0" fontId="2" fillId="0" borderId="0" xfId="440" applyFont="1" applyFill="1" applyBorder="1" applyAlignment="1">
      <alignment horizontal="left" vertical="center"/>
      <protection/>
    </xf>
    <xf numFmtId="165" fontId="2" fillId="0" borderId="0" xfId="188" applyNumberFormat="1" applyFont="1" applyFill="1" applyBorder="1" applyAlignment="1">
      <alignment horizontal="right" vertical="center"/>
    </xf>
    <xf numFmtId="0" fontId="3" fillId="0" borderId="66" xfId="440" applyFont="1" applyFill="1" applyBorder="1" applyAlignment="1">
      <alignment horizontal="left" vertical="center"/>
      <protection/>
    </xf>
    <xf numFmtId="0" fontId="3" fillId="0" borderId="0" xfId="440" applyFont="1" applyFill="1" applyBorder="1" applyAlignment="1">
      <alignment horizontal="left" vertical="center"/>
      <protection/>
    </xf>
    <xf numFmtId="0" fontId="83" fillId="0" borderId="10" xfId="373" applyFont="1" applyFill="1" applyBorder="1" applyAlignment="1">
      <alignment vertical="center"/>
      <protection/>
    </xf>
    <xf numFmtId="0" fontId="3" fillId="0" borderId="0" xfId="373" applyFont="1" applyFill="1" applyAlignment="1">
      <alignment horizontal="left"/>
      <protection/>
    </xf>
    <xf numFmtId="0" fontId="84" fillId="0" borderId="0" xfId="373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373" applyFont="1" applyFill="1">
      <alignment/>
      <protection/>
    </xf>
    <xf numFmtId="0" fontId="84" fillId="0" borderId="0" xfId="373" applyFont="1" applyFill="1" applyAlignment="1">
      <alignment/>
      <protection/>
    </xf>
    <xf numFmtId="0" fontId="103" fillId="0" borderId="0" xfId="0" applyFont="1" applyAlignment="1">
      <alignment vertical="center"/>
    </xf>
    <xf numFmtId="165" fontId="103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3" fillId="0" borderId="0" xfId="373" applyFont="1" applyAlignment="1">
      <alignment/>
      <protection/>
    </xf>
    <xf numFmtId="0" fontId="3" fillId="0" borderId="0" xfId="373" applyFont="1" applyFill="1" applyAlignment="1">
      <alignment horizontal="left"/>
      <protection/>
    </xf>
    <xf numFmtId="0" fontId="82" fillId="0" borderId="0" xfId="373" applyFont="1" applyFill="1" applyAlignment="1">
      <alignment horizontal="center"/>
      <protection/>
    </xf>
    <xf numFmtId="0" fontId="0" fillId="0" borderId="0" xfId="373" applyAlignment="1">
      <alignment/>
      <protection/>
    </xf>
    <xf numFmtId="0" fontId="84" fillId="0" borderId="0" xfId="373" applyFont="1" applyFill="1" applyBorder="1" applyAlignment="1">
      <alignment horizontal="center" vertical="center" wrapText="1"/>
      <protection/>
    </xf>
    <xf numFmtId="0" fontId="2" fillId="0" borderId="0" xfId="373" applyFont="1" applyFill="1" applyBorder="1" applyAlignment="1" applyProtection="1">
      <alignment horizontal="left"/>
      <protection locked="0"/>
    </xf>
    <xf numFmtId="0" fontId="2" fillId="0" borderId="0" xfId="373" applyFont="1" applyFill="1" applyBorder="1" applyAlignment="1" applyProtection="1">
      <alignment horizontal="center" vertical="center"/>
      <protection locked="0"/>
    </xf>
    <xf numFmtId="0" fontId="3" fillId="0" borderId="0" xfId="373" applyFont="1" applyFill="1" applyAlignment="1">
      <alignment horizontal="left" vertical="center"/>
      <protection/>
    </xf>
    <xf numFmtId="0" fontId="82" fillId="0" borderId="0" xfId="373" applyFont="1" applyFill="1" applyAlignment="1">
      <alignment horizontal="center" vertical="center"/>
      <protection/>
    </xf>
    <xf numFmtId="0" fontId="84" fillId="0" borderId="0" xfId="440" applyFont="1" applyFill="1" applyBorder="1" applyAlignment="1">
      <alignment horizontal="center" vertical="center"/>
      <protection/>
    </xf>
    <xf numFmtId="0" fontId="84" fillId="0" borderId="0" xfId="373" applyFont="1" applyFill="1" applyBorder="1" applyAlignment="1">
      <alignment horizontal="center" vertical="center"/>
      <protection/>
    </xf>
    <xf numFmtId="0" fontId="78" fillId="56" borderId="18" xfId="0" applyFont="1" applyFill="1" applyBorder="1" applyAlignment="1" applyProtection="1">
      <alignment horizontal="center" vertical="center" textRotation="90" wrapText="1"/>
      <protection/>
    </xf>
    <xf numFmtId="0" fontId="78" fillId="56" borderId="34" xfId="0" applyFont="1" applyFill="1" applyBorder="1" applyAlignment="1" applyProtection="1">
      <alignment horizontal="center" vertical="center" textRotation="90" wrapText="1"/>
      <protection/>
    </xf>
    <xf numFmtId="0" fontId="78" fillId="56" borderId="18" xfId="0" applyFont="1" applyFill="1" applyBorder="1" applyAlignment="1">
      <alignment horizontal="center" vertical="center" wrapText="1"/>
    </xf>
    <xf numFmtId="0" fontId="3" fillId="56" borderId="75" xfId="0" applyNumberFormat="1" applyFont="1" applyFill="1" applyBorder="1" applyAlignment="1" applyProtection="1">
      <alignment horizontal="center" vertical="center" wrapText="1"/>
      <protection/>
    </xf>
    <xf numFmtId="0" fontId="3" fillId="56" borderId="52" xfId="0" applyNumberFormat="1" applyFont="1" applyFill="1" applyBorder="1" applyAlignment="1" applyProtection="1">
      <alignment horizontal="center" vertical="center" wrapText="1"/>
      <protection/>
    </xf>
    <xf numFmtId="0" fontId="78" fillId="56" borderId="43" xfId="0" applyFont="1" applyFill="1" applyBorder="1" applyAlignment="1" applyProtection="1">
      <alignment horizontal="center" vertical="center" textRotation="90" wrapText="1"/>
      <protection/>
    </xf>
    <xf numFmtId="0" fontId="78" fillId="56" borderId="76" xfId="0" applyFont="1" applyFill="1" applyBorder="1" applyAlignment="1" applyProtection="1">
      <alignment horizontal="center" vertical="center" textRotation="90" wrapText="1"/>
      <protection/>
    </xf>
    <xf numFmtId="0" fontId="78" fillId="56" borderId="37" xfId="0" applyFont="1" applyFill="1" applyBorder="1" applyAlignment="1" applyProtection="1">
      <alignment horizontal="center" vertical="center" textRotation="90" wrapText="1"/>
      <protection/>
    </xf>
    <xf numFmtId="0" fontId="78" fillId="56" borderId="77" xfId="0" applyFont="1" applyFill="1" applyBorder="1" applyAlignment="1" applyProtection="1">
      <alignment horizontal="center" vertical="center" textRotation="90" wrapText="1"/>
      <protection/>
    </xf>
    <xf numFmtId="0" fontId="3" fillId="56" borderId="78" xfId="442" applyFont="1" applyFill="1" applyBorder="1" applyAlignment="1">
      <alignment horizontal="center" vertical="center" wrapText="1"/>
      <protection/>
    </xf>
    <xf numFmtId="0" fontId="3" fillId="56" borderId="79" xfId="442" applyFont="1" applyFill="1" applyBorder="1" applyAlignment="1">
      <alignment horizontal="center" vertical="center" wrapText="1"/>
      <protection/>
    </xf>
    <xf numFmtId="0" fontId="82" fillId="0" borderId="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3" fillId="75" borderId="80" xfId="0" applyNumberFormat="1" applyFont="1" applyFill="1" applyBorder="1" applyAlignment="1" applyProtection="1">
      <alignment horizontal="center" vertical="center" wrapText="1"/>
      <protection/>
    </xf>
    <xf numFmtId="0" fontId="3" fillId="72" borderId="52" xfId="0" applyFont="1" applyFill="1" applyBorder="1" applyAlignment="1" applyProtection="1">
      <alignment horizontal="center" vertical="center" wrapText="1"/>
      <protection/>
    </xf>
    <xf numFmtId="0" fontId="3" fillId="72" borderId="18" xfId="0" applyFont="1" applyFill="1" applyBorder="1" applyAlignment="1" applyProtection="1">
      <alignment horizontal="center" vertical="center" wrapText="1"/>
      <protection/>
    </xf>
    <xf numFmtId="0" fontId="3" fillId="72" borderId="34" xfId="0" applyFont="1" applyFill="1" applyBorder="1" applyAlignment="1" applyProtection="1">
      <alignment horizontal="center" vertical="center" wrapText="1"/>
      <protection/>
    </xf>
    <xf numFmtId="0" fontId="84" fillId="0" borderId="0" xfId="373" applyFont="1" applyFill="1" applyAlignment="1">
      <alignment horizontal="right"/>
      <protection/>
    </xf>
    <xf numFmtId="0" fontId="3" fillId="75" borderId="81" xfId="442" applyFont="1" applyFill="1" applyBorder="1" applyAlignment="1">
      <alignment horizontal="center" vertical="center" textRotation="90"/>
      <protection/>
    </xf>
    <xf numFmtId="0" fontId="3" fillId="75" borderId="45" xfId="442" applyFont="1" applyFill="1" applyBorder="1" applyAlignment="1">
      <alignment horizontal="center" vertical="center" textRotation="90"/>
      <protection/>
    </xf>
    <xf numFmtId="0" fontId="3" fillId="75" borderId="82" xfId="442" applyFont="1" applyFill="1" applyBorder="1" applyAlignment="1">
      <alignment horizontal="center" vertical="center" textRotation="90"/>
      <protection/>
    </xf>
    <xf numFmtId="0" fontId="3" fillId="75" borderId="37" xfId="0" applyNumberFormat="1" applyFont="1" applyFill="1" applyBorder="1" applyAlignment="1" applyProtection="1">
      <alignment horizontal="center" vertical="center" wrapText="1"/>
      <protection/>
    </xf>
    <xf numFmtId="0" fontId="3" fillId="75" borderId="77" xfId="0" applyNumberFormat="1" applyFont="1" applyFill="1" applyBorder="1" applyAlignment="1" applyProtection="1">
      <alignment horizontal="center" vertical="center" wrapText="1"/>
      <protection/>
    </xf>
    <xf numFmtId="0" fontId="78" fillId="56" borderId="50" xfId="0" applyFont="1" applyFill="1" applyBorder="1" applyAlignment="1">
      <alignment horizontal="center" vertical="center" wrapText="1"/>
    </xf>
    <xf numFmtId="0" fontId="3" fillId="56" borderId="83" xfId="0" applyNumberFormat="1" applyFont="1" applyFill="1" applyBorder="1" applyAlignment="1" applyProtection="1">
      <alignment horizontal="center" vertical="center" wrapText="1"/>
      <protection/>
    </xf>
  </cellXfs>
  <cellStyles count="751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1" xfId="176"/>
    <cellStyle name="Comma 12" xfId="177"/>
    <cellStyle name="Comma 13" xfId="178"/>
    <cellStyle name="Comma 13 2" xfId="179"/>
    <cellStyle name="Comma 13 3" xfId="180"/>
    <cellStyle name="Comma 14 2" xfId="181"/>
    <cellStyle name="Comma 14 2 2" xfId="182"/>
    <cellStyle name="Comma 14 2 2 2" xfId="183"/>
    <cellStyle name="Comma 14 2 2 3" xfId="184"/>
    <cellStyle name="Comma 14 3" xfId="185"/>
    <cellStyle name="Comma 14 3 2" xfId="186"/>
    <cellStyle name="Comma 14 3 3" xfId="187"/>
    <cellStyle name="Comma 2" xfId="188"/>
    <cellStyle name="Comma 2 2" xfId="189"/>
    <cellStyle name="Comma 2 2 10" xfId="190"/>
    <cellStyle name="Comma 2 2 11" xfId="191"/>
    <cellStyle name="Comma 2 2 2" xfId="192"/>
    <cellStyle name="Comma 2 2 2 10" xfId="193"/>
    <cellStyle name="Comma 2 2 2 11" xfId="194"/>
    <cellStyle name="Comma 2 2 2 2" xfId="195"/>
    <cellStyle name="Comma 2 2 2 2 2" xfId="196"/>
    <cellStyle name="Comma 2 2 2 2 2 2" xfId="197"/>
    <cellStyle name="Comma 2 2 2 2 2 2 2" xfId="198"/>
    <cellStyle name="Comma 2 2 2 2 2 2 2 2" xfId="199"/>
    <cellStyle name="Comma 2 2 2 2 2 2 2 2 2" xfId="200"/>
    <cellStyle name="Comma 2 2 2 2 2 2 2 2 2 2" xfId="201"/>
    <cellStyle name="Comma 2 2 2 2 2 2 2 2 2 2 2" xfId="202"/>
    <cellStyle name="Comma 2 2 2 2 2 2 2 2 2 2 3" xfId="203"/>
    <cellStyle name="Comma 2 2 2 2 2 2 2 2 2 3" xfId="204"/>
    <cellStyle name="Comma 2 2 2 2 2 2 2 2 2 4" xfId="205"/>
    <cellStyle name="Comma 2 2 2 2 2 2 2 2 3" xfId="206"/>
    <cellStyle name="Comma 2 2 2 2 2 2 2 2 4" xfId="207"/>
    <cellStyle name="Comma 2 2 2 2 2 2 2 3" xfId="208"/>
    <cellStyle name="Comma 2 2 2 2 2 2 2 4" xfId="209"/>
    <cellStyle name="Comma 2 2 2 2 2 2 2 5" xfId="210"/>
    <cellStyle name="Comma 2 2 2 2 2 2 3" xfId="211"/>
    <cellStyle name="Comma 2 2 2 2 2 2 4" xfId="212"/>
    <cellStyle name="Comma 2 2 2 2 2 2 5" xfId="213"/>
    <cellStyle name="Comma 2 2 2 2 2 2 6" xfId="214"/>
    <cellStyle name="Comma 2 2 2 2 2 3" xfId="215"/>
    <cellStyle name="Comma 2 2 2 2 2 3 2" xfId="216"/>
    <cellStyle name="Comma 2 2 2 2 2 4" xfId="217"/>
    <cellStyle name="Comma 2 2 2 2 2 5" xfId="218"/>
    <cellStyle name="Comma 2 2 2 2 2 6" xfId="219"/>
    <cellStyle name="Comma 2 2 2 2 3" xfId="220"/>
    <cellStyle name="Comma 2 2 2 2 4" xfId="221"/>
    <cellStyle name="Comma 2 2 2 2 5" xfId="222"/>
    <cellStyle name="Comma 2 2 2 2 5 2" xfId="223"/>
    <cellStyle name="Comma 2 2 2 2 6" xfId="224"/>
    <cellStyle name="Comma 2 2 2 2 7" xfId="225"/>
    <cellStyle name="Comma 2 2 2 2 8" xfId="226"/>
    <cellStyle name="Comma 2 2 2 2 9" xfId="227"/>
    <cellStyle name="Comma 2 2 2 3" xfId="228"/>
    <cellStyle name="Comma 2 2 2 4" xfId="229"/>
    <cellStyle name="Comma 2 2 2 5" xfId="230"/>
    <cellStyle name="Comma 2 2 2 5 2" xfId="231"/>
    <cellStyle name="Comma 2 2 2 5 2 2" xfId="232"/>
    <cellStyle name="Comma 2 2 2 5 2 2 2" xfId="233"/>
    <cellStyle name="Comma 2 2 2 5 2 3" xfId="234"/>
    <cellStyle name="Comma 2 2 2 5 3" xfId="235"/>
    <cellStyle name="Comma 2 2 2 5 3 2" xfId="236"/>
    <cellStyle name="Comma 2 2 2 6" xfId="237"/>
    <cellStyle name="Comma 2 2 2 7" xfId="238"/>
    <cellStyle name="Comma 2 2 2 7 2" xfId="239"/>
    <cellStyle name="Comma 2 2 2 8" xfId="240"/>
    <cellStyle name="Comma 2 2 2 9" xfId="241"/>
    <cellStyle name="Comma 2 2 3" xfId="242"/>
    <cellStyle name="Comma 2 2 3 2" xfId="243"/>
    <cellStyle name="Comma 2 2 3 2 2" xfId="244"/>
    <cellStyle name="Comma 2 2 3 2 2 2" xfId="245"/>
    <cellStyle name="Comma 2 2 3 2 2 2 2" xfId="246"/>
    <cellStyle name="Comma 2 2 3 2 2 3" xfId="247"/>
    <cellStyle name="Comma 2 2 3 2 3" xfId="248"/>
    <cellStyle name="Comma 2 2 3 2 3 2" xfId="249"/>
    <cellStyle name="Comma 2 2 3 3" xfId="250"/>
    <cellStyle name="Comma 2 2 3 4" xfId="251"/>
    <cellStyle name="Comma 2 2 3 5" xfId="252"/>
    <cellStyle name="Comma 2 2 3 5 2" xfId="253"/>
    <cellStyle name="Comma 2 2 3 6" xfId="254"/>
    <cellStyle name="Comma 2 2 4" xfId="255"/>
    <cellStyle name="Comma 2 2 5" xfId="256"/>
    <cellStyle name="Comma 2 2 5 2" xfId="257"/>
    <cellStyle name="Comma 2 2 5 2 2" xfId="258"/>
    <cellStyle name="Comma 2 2 5 2 2 2" xfId="259"/>
    <cellStyle name="Comma 2 2 5 2 3" xfId="260"/>
    <cellStyle name="Comma 2 2 5 3" xfId="261"/>
    <cellStyle name="Comma 2 2 5 3 2" xfId="262"/>
    <cellStyle name="Comma 2 2 6" xfId="263"/>
    <cellStyle name="Comma 2 2 7" xfId="264"/>
    <cellStyle name="Comma 2 2 7 2" xfId="265"/>
    <cellStyle name="Comma 2 2 8" xfId="266"/>
    <cellStyle name="Comma 2 2 9" xfId="267"/>
    <cellStyle name="Comma 2 3" xfId="268"/>
    <cellStyle name="Comma 2 4" xfId="269"/>
    <cellStyle name="Comma 2 5" xfId="270"/>
    <cellStyle name="Comma 2 6" xfId="271"/>
    <cellStyle name="Comma 2 7" xfId="272"/>
    <cellStyle name="Comma 2 8" xfId="273"/>
    <cellStyle name="Comma 2 9" xfId="274"/>
    <cellStyle name="Comma 2_kvartaluri statistikuri angarishi (dazgveva) 30_03_09 -IQ 2009" xfId="275"/>
    <cellStyle name="Comma 3" xfId="276"/>
    <cellStyle name="Comma 3 2" xfId="277"/>
    <cellStyle name="Comma 3 2 2" xfId="278"/>
    <cellStyle name="Comma 3 3" xfId="279"/>
    <cellStyle name="Comma 4" xfId="280"/>
    <cellStyle name="Comma 4 2" xfId="281"/>
    <cellStyle name="Comma 5" xfId="282"/>
    <cellStyle name="Comma 5 2" xfId="283"/>
    <cellStyle name="Comma 5 3" xfId="284"/>
    <cellStyle name="Comma 6" xfId="285"/>
    <cellStyle name="Comma 6 2" xfId="286"/>
    <cellStyle name="Comma 7" xfId="287"/>
    <cellStyle name="Comma 7 2" xfId="288"/>
    <cellStyle name="Comma 8" xfId="289"/>
    <cellStyle name="Comma 9" xfId="290"/>
    <cellStyle name="Commodity" xfId="291"/>
    <cellStyle name="Company Name" xfId="292"/>
    <cellStyle name="Copied" xfId="293"/>
    <cellStyle name="COST1" xfId="294"/>
    <cellStyle name="CR Comma" xfId="295"/>
    <cellStyle name="CR Currency" xfId="296"/>
    <cellStyle name="Credit" xfId="297"/>
    <cellStyle name="Credit subtotal" xfId="298"/>
    <cellStyle name="Credit Total" xfId="299"/>
    <cellStyle name="Credit_investments analysis TBIH (2)" xfId="300"/>
    <cellStyle name="Currency" xfId="301"/>
    <cellStyle name="Currency %" xfId="302"/>
    <cellStyle name="Currency [0]" xfId="303"/>
    <cellStyle name="Currency [0] _טאלדן מוטורס" xfId="304"/>
    <cellStyle name="Currency 0.0" xfId="305"/>
    <cellStyle name="Currency 0.0%" xfId="306"/>
    <cellStyle name="Currency 0.00" xfId="307"/>
    <cellStyle name="Currency 0.00%" xfId="308"/>
    <cellStyle name="Currency 0.000" xfId="309"/>
    <cellStyle name="Currency 0.000%" xfId="310"/>
    <cellStyle name="Date" xfId="311"/>
    <cellStyle name="Debit" xfId="312"/>
    <cellStyle name="Debit subtotal" xfId="313"/>
    <cellStyle name="Debit Total" xfId="314"/>
    <cellStyle name="Debit_investments analysis TBIH (2)" xfId="315"/>
    <cellStyle name="Dziesiętny_GTC_INTERCOMPANY_LOANS" xfId="316"/>
    <cellStyle name="Emphasis 1" xfId="317"/>
    <cellStyle name="Emphasis 2" xfId="318"/>
    <cellStyle name="Emphasis 3" xfId="319"/>
    <cellStyle name="Entered" xfId="320"/>
    <cellStyle name="Euro" xfId="321"/>
    <cellStyle name="Exchange" xfId="322"/>
    <cellStyle name="Explanatory Text" xfId="323"/>
    <cellStyle name="Explanatory Text 2" xfId="324"/>
    <cellStyle name="Explanatory Text 3" xfId="325"/>
    <cellStyle name="Good" xfId="326"/>
    <cellStyle name="Good 2" xfId="327"/>
    <cellStyle name="Good 3" xfId="328"/>
    <cellStyle name="Grey" xfId="329"/>
    <cellStyle name="Header1" xfId="330"/>
    <cellStyle name="Header2" xfId="331"/>
    <cellStyle name="Heading" xfId="332"/>
    <cellStyle name="Heading 1" xfId="333"/>
    <cellStyle name="Heading 1 2" xfId="334"/>
    <cellStyle name="Heading 1 3" xfId="335"/>
    <cellStyle name="Heading 2" xfId="336"/>
    <cellStyle name="Heading 2 2" xfId="337"/>
    <cellStyle name="Heading 2 3" xfId="338"/>
    <cellStyle name="Heading 3" xfId="339"/>
    <cellStyle name="Heading 3 2" xfId="340"/>
    <cellStyle name="Heading 3 3" xfId="341"/>
    <cellStyle name="Heading 4" xfId="342"/>
    <cellStyle name="Heading 4 2" xfId="343"/>
    <cellStyle name="Heading 4 3" xfId="344"/>
    <cellStyle name="Heading No Underline" xfId="345"/>
    <cellStyle name="Heading With Underline" xfId="346"/>
    <cellStyle name="Hypertextov? odkaz" xfId="347"/>
    <cellStyle name="Inflation" xfId="348"/>
    <cellStyle name="Input" xfId="349"/>
    <cellStyle name="Input [yellow]" xfId="350"/>
    <cellStyle name="Input 2" xfId="351"/>
    <cellStyle name="Input 3" xfId="352"/>
    <cellStyle name="Input Cells" xfId="353"/>
    <cellStyle name="Interest" xfId="354"/>
    <cellStyle name="Linked Cell" xfId="355"/>
    <cellStyle name="Linked Cell 2" xfId="356"/>
    <cellStyle name="Linked Cell 3" xfId="357"/>
    <cellStyle name="Linked Cells" xfId="358"/>
    <cellStyle name="Maturity" xfId="359"/>
    <cellStyle name="Metric tons" xfId="360"/>
    <cellStyle name="Milliers [0]_!!!GO" xfId="361"/>
    <cellStyle name="Milliers_!!!GO" xfId="362"/>
    <cellStyle name="Mon?taire [0]_!!!GO" xfId="363"/>
    <cellStyle name="Mon?taire_!!!GO" xfId="364"/>
    <cellStyle name="Neutral" xfId="365"/>
    <cellStyle name="Neutral 2" xfId="366"/>
    <cellStyle name="Neutral 3" xfId="367"/>
    <cellStyle name="norm?ln?_List1" xfId="368"/>
    <cellStyle name="norm?lne_Badget 2000(A)" xfId="369"/>
    <cellStyle name="Normal - Style1" xfId="370"/>
    <cellStyle name="Normal 10" xfId="371"/>
    <cellStyle name="Normal 10 2" xfId="372"/>
    <cellStyle name="Normal 11" xfId="373"/>
    <cellStyle name="Normal 12" xfId="374"/>
    <cellStyle name="Normal 12 2" xfId="375"/>
    <cellStyle name="Normal 12 2 2" xfId="376"/>
    <cellStyle name="Normal 12 2 3" xfId="377"/>
    <cellStyle name="Normal 12 3" xfId="378"/>
    <cellStyle name="Normal 12 3 2" xfId="379"/>
    <cellStyle name="Normal 12 3 3" xfId="380"/>
    <cellStyle name="Normal 12 4" xfId="381"/>
    <cellStyle name="Normal 12 4 2" xfId="382"/>
    <cellStyle name="Normal 12 4 3" xfId="383"/>
    <cellStyle name="Normal 12 5" xfId="384"/>
    <cellStyle name="Normal 12 5 2" xfId="385"/>
    <cellStyle name="Normal 12 5 3" xfId="386"/>
    <cellStyle name="Normal 12 6" xfId="387"/>
    <cellStyle name="Normal 12 6 2" xfId="388"/>
    <cellStyle name="Normal 12 6 3" xfId="389"/>
    <cellStyle name="Normal 12 7" xfId="390"/>
    <cellStyle name="Normal 12 8" xfId="391"/>
    <cellStyle name="Normal 12 9" xfId="392"/>
    <cellStyle name="Normal 13" xfId="393"/>
    <cellStyle name="Normal 13 2" xfId="394"/>
    <cellStyle name="Normal 13 2 2" xfId="395"/>
    <cellStyle name="Normal 13 2 3" xfId="396"/>
    <cellStyle name="Normal 13 3" xfId="397"/>
    <cellStyle name="Normal 13 3 2" xfId="398"/>
    <cellStyle name="Normal 13 3 3" xfId="399"/>
    <cellStyle name="Normal 13 4" xfId="400"/>
    <cellStyle name="Normal 13 4 2" xfId="401"/>
    <cellStyle name="Normal 13 4 3" xfId="402"/>
    <cellStyle name="Normal 13 5" xfId="403"/>
    <cellStyle name="Normal 13 5 2" xfId="404"/>
    <cellStyle name="Normal 13 5 3" xfId="405"/>
    <cellStyle name="Normal 13 6" xfId="406"/>
    <cellStyle name="Normal 13 6 2" xfId="407"/>
    <cellStyle name="Normal 13 6 3" xfId="408"/>
    <cellStyle name="Normal 13 7" xfId="409"/>
    <cellStyle name="Normal 13 8" xfId="410"/>
    <cellStyle name="Normal 13 9" xfId="411"/>
    <cellStyle name="Normal 14" xfId="412"/>
    <cellStyle name="Normal 14 2" xfId="413"/>
    <cellStyle name="Normal 14 3" xfId="414"/>
    <cellStyle name="Normal 14 4" xfId="415"/>
    <cellStyle name="Normal 15" xfId="416"/>
    <cellStyle name="Normal 15 2" xfId="417"/>
    <cellStyle name="Normal 15 2 2" xfId="418"/>
    <cellStyle name="Normal 15 2 3" xfId="419"/>
    <cellStyle name="Normal 15 3" xfId="420"/>
    <cellStyle name="Normal 15 3 2" xfId="421"/>
    <cellStyle name="Normal 15 3 3" xfId="422"/>
    <cellStyle name="Normal 15 4" xfId="423"/>
    <cellStyle name="Normal 15 4 2" xfId="424"/>
    <cellStyle name="Normal 15 4 3" xfId="425"/>
    <cellStyle name="Normal 15 5" xfId="426"/>
    <cellStyle name="Normal 15 5 2" xfId="427"/>
    <cellStyle name="Normal 15 5 3" xfId="428"/>
    <cellStyle name="Normal 15 6" xfId="429"/>
    <cellStyle name="Normal 15 6 2" xfId="430"/>
    <cellStyle name="Normal 15 6 3" xfId="431"/>
    <cellStyle name="Normal 15 7" xfId="432"/>
    <cellStyle name="Normal 15 8" xfId="433"/>
    <cellStyle name="Normal 16" xfId="434"/>
    <cellStyle name="Normal 17" xfId="435"/>
    <cellStyle name="Normal 17 2" xfId="436"/>
    <cellStyle name="Normal 17 3" xfId="437"/>
    <cellStyle name="Normal 18 2" xfId="438"/>
    <cellStyle name="Normal 18 3" xfId="439"/>
    <cellStyle name="Normal 2" xfId="440"/>
    <cellStyle name="Normal 2 10" xfId="441"/>
    <cellStyle name="Normal 2 11" xfId="442"/>
    <cellStyle name="Normal 2 2" xfId="443"/>
    <cellStyle name="Normal 2 2 10" xfId="444"/>
    <cellStyle name="Normal 2 2 11" xfId="445"/>
    <cellStyle name="Normal 2 2 12" xfId="446"/>
    <cellStyle name="Normal 2 2 2" xfId="447"/>
    <cellStyle name="Normal 2 2 2 10" xfId="448"/>
    <cellStyle name="Normal 2 2 2 11" xfId="449"/>
    <cellStyle name="Normal 2 2 2 2" xfId="450"/>
    <cellStyle name="Normal 2 2 2 2 2" xfId="451"/>
    <cellStyle name="Normal 2 2 2 2 2 2" xfId="452"/>
    <cellStyle name="Normal 2 2 2 2 2 2 2" xfId="453"/>
    <cellStyle name="Normal 2 2 2 2 2 2 2 2" xfId="454"/>
    <cellStyle name="Normal 2 2 2 2 2 2 2 2 2" xfId="455"/>
    <cellStyle name="Normal 2 2 2 2 2 2 2 2 2 2" xfId="456"/>
    <cellStyle name="Normal 2 2 2 2 2 2 2 2 2 2 2" xfId="457"/>
    <cellStyle name="Normal 2 2 2 2 2 2 2 2 2 2 3" xfId="458"/>
    <cellStyle name="Normal 2 2 2 2 2 2 2 2 2 3" xfId="459"/>
    <cellStyle name="Normal 2 2 2 2 2 2 2 2 2 4" xfId="460"/>
    <cellStyle name="Normal 2 2 2 2 2 2 2 2 3" xfId="461"/>
    <cellStyle name="Normal 2 2 2 2 2 2 2 2 4" xfId="462"/>
    <cellStyle name="Normal 2 2 2 2 2 2 2 3" xfId="463"/>
    <cellStyle name="Normal 2 2 2 2 2 2 2 4" xfId="464"/>
    <cellStyle name="Normal 2 2 2 2 2 2 2 5" xfId="465"/>
    <cellStyle name="Normal 2 2 2 2 2 2 3" xfId="466"/>
    <cellStyle name="Normal 2 2 2 2 2 2 4" xfId="467"/>
    <cellStyle name="Normal 2 2 2 2 2 2 5" xfId="468"/>
    <cellStyle name="Normal 2 2 2 2 2 2 6" xfId="469"/>
    <cellStyle name="Normal 2 2 2 2 2 3" xfId="470"/>
    <cellStyle name="Normal 2 2 2 2 2 3 2" xfId="471"/>
    <cellStyle name="Normal 2 2 2 2 2 4" xfId="472"/>
    <cellStyle name="Normal 2 2 2 2 2 5" xfId="473"/>
    <cellStyle name="Normal 2 2 2 2 2 6" xfId="474"/>
    <cellStyle name="Normal 2 2 2 2 3" xfId="475"/>
    <cellStyle name="Normal 2 2 2 2 4" xfId="476"/>
    <cellStyle name="Normal 2 2 2 2 5" xfId="477"/>
    <cellStyle name="Normal 2 2 2 2 5 2" xfId="478"/>
    <cellStyle name="Normal 2 2 2 2 6" xfId="479"/>
    <cellStyle name="Normal 2 2 2 2 7" xfId="480"/>
    <cellStyle name="Normal 2 2 2 2 8" xfId="481"/>
    <cellStyle name="Normal 2 2 2 2 9" xfId="482"/>
    <cellStyle name="Normal 2 2 2 3" xfId="483"/>
    <cellStyle name="Normal 2 2 2 4" xfId="484"/>
    <cellStyle name="Normal 2 2 2 5" xfId="485"/>
    <cellStyle name="Normal 2 2 2 5 2" xfId="486"/>
    <cellStyle name="Normal 2 2 2 5 2 2" xfId="487"/>
    <cellStyle name="Normal 2 2 2 5 2 2 2" xfId="488"/>
    <cellStyle name="Normal 2 2 2 5 2 3" xfId="489"/>
    <cellStyle name="Normal 2 2 2 5 3" xfId="490"/>
    <cellStyle name="Normal 2 2 2 5 3 2" xfId="491"/>
    <cellStyle name="Normal 2 2 2 6" xfId="492"/>
    <cellStyle name="Normal 2 2 2 7" xfId="493"/>
    <cellStyle name="Normal 2 2 2 7 2" xfId="494"/>
    <cellStyle name="Normal 2 2 2 8" xfId="495"/>
    <cellStyle name="Normal 2 2 2 9" xfId="496"/>
    <cellStyle name="Normal 2 2 3" xfId="497"/>
    <cellStyle name="Normal 2 2 3 2" xfId="498"/>
    <cellStyle name="Normal 2 2 3 2 2" xfId="499"/>
    <cellStyle name="Normal 2 2 3 2 2 2" xfId="500"/>
    <cellStyle name="Normal 2 2 3 2 2 2 2" xfId="501"/>
    <cellStyle name="Normal 2 2 3 2 2 3" xfId="502"/>
    <cellStyle name="Normal 2 2 3 2 3" xfId="503"/>
    <cellStyle name="Normal 2 2 3 2 3 2" xfId="504"/>
    <cellStyle name="Normal 2 2 3 3" xfId="505"/>
    <cellStyle name="Normal 2 2 3 4" xfId="506"/>
    <cellStyle name="Normal 2 2 3 5" xfId="507"/>
    <cellStyle name="Normal 2 2 3 5 2" xfId="508"/>
    <cellStyle name="Normal 2 2 3 6" xfId="509"/>
    <cellStyle name="Normal 2 2 4" xfId="510"/>
    <cellStyle name="Normal 2 2 5" xfId="511"/>
    <cellStyle name="Normal 2 2 5 2" xfId="512"/>
    <cellStyle name="Normal 2 2 5 2 2" xfId="513"/>
    <cellStyle name="Normal 2 2 5 2 2 2" xfId="514"/>
    <cellStyle name="Normal 2 2 5 2 3" xfId="515"/>
    <cellStyle name="Normal 2 2 5 3" xfId="516"/>
    <cellStyle name="Normal 2 2 5 3 2" xfId="517"/>
    <cellStyle name="Normal 2 2 6" xfId="518"/>
    <cellStyle name="Normal 2 2 7" xfId="519"/>
    <cellStyle name="Normal 2 2 7 2" xfId="520"/>
    <cellStyle name="Normal 2 2 8" xfId="521"/>
    <cellStyle name="Normal 2 2 9" xfId="522"/>
    <cellStyle name="Normal 2 3" xfId="523"/>
    <cellStyle name="Normal 2 3 2" xfId="524"/>
    <cellStyle name="Normal 2 3 2 2" xfId="525"/>
    <cellStyle name="Normal 2 3 2 2 2" xfId="526"/>
    <cellStyle name="Normal 2 3 2 2 2 2" xfId="527"/>
    <cellStyle name="Normal 2 3 2 2 3" xfId="528"/>
    <cellStyle name="Normal 2 3 2 3" xfId="529"/>
    <cellStyle name="Normal 2 3 2 3 2" xfId="530"/>
    <cellStyle name="Normal 2 3 3" xfId="531"/>
    <cellStyle name="Normal 2 3 4" xfId="532"/>
    <cellStyle name="Normal 2 3 5" xfId="533"/>
    <cellStyle name="Normal 2 3 5 2" xfId="534"/>
    <cellStyle name="Normal 2 3 6" xfId="535"/>
    <cellStyle name="Normal 2 4" xfId="536"/>
    <cellStyle name="Normal 2 5" xfId="537"/>
    <cellStyle name="Normal 2 6" xfId="538"/>
    <cellStyle name="Normal 2 6 2" xfId="539"/>
    <cellStyle name="Normal 2 6 2 2" xfId="540"/>
    <cellStyle name="Normal 2 6 2 2 2" xfId="541"/>
    <cellStyle name="Normal 2 6 2 3" xfId="542"/>
    <cellStyle name="Normal 2 6 3" xfId="543"/>
    <cellStyle name="Normal 2 6 3 2" xfId="544"/>
    <cellStyle name="Normal 2 7" xfId="545"/>
    <cellStyle name="Normal 2 8" xfId="546"/>
    <cellStyle name="Normal 2 8 2" xfId="547"/>
    <cellStyle name="Normal 2 9" xfId="548"/>
    <cellStyle name="Normal 2_kvartaluri statistikuri angarishi (dazgveva) 30_03_09 -IQ 2009" xfId="549"/>
    <cellStyle name="Normal 20 2" xfId="550"/>
    <cellStyle name="Normal 3" xfId="551"/>
    <cellStyle name="Normal 3 2" xfId="552"/>
    <cellStyle name="Normal 3 3" xfId="553"/>
    <cellStyle name="Normal 3 4" xfId="554"/>
    <cellStyle name="Normal 3 5" xfId="555"/>
    <cellStyle name="Normal 3 6" xfId="556"/>
    <cellStyle name="Normal 3 7" xfId="557"/>
    <cellStyle name="Normal 3 8" xfId="558"/>
    <cellStyle name="Normal 3 9" xfId="559"/>
    <cellStyle name="Normal 33" xfId="560"/>
    <cellStyle name="Normal 33 2" xfId="561"/>
    <cellStyle name="Normal 33 2 2" xfId="562"/>
    <cellStyle name="Normal 33 2 3" xfId="563"/>
    <cellStyle name="Normal 33 3" xfId="564"/>
    <cellStyle name="Normal 33 3 2" xfId="565"/>
    <cellStyle name="Normal 33 3 3" xfId="566"/>
    <cellStyle name="Normal 33 4" xfId="567"/>
    <cellStyle name="Normal 33 4 2" xfId="568"/>
    <cellStyle name="Normal 33 4 3" xfId="569"/>
    <cellStyle name="Normal 33 5" xfId="570"/>
    <cellStyle name="Normal 33 5 2" xfId="571"/>
    <cellStyle name="Normal 33 5 3" xfId="572"/>
    <cellStyle name="Normal 33 6" xfId="573"/>
    <cellStyle name="Normal 33 6 2" xfId="574"/>
    <cellStyle name="Normal 33 6 3" xfId="575"/>
    <cellStyle name="Normal 33 7" xfId="576"/>
    <cellStyle name="Normal 33 8" xfId="577"/>
    <cellStyle name="Normal 34" xfId="578"/>
    <cellStyle name="Normal 34 2" xfId="579"/>
    <cellStyle name="Normal 34 2 2" xfId="580"/>
    <cellStyle name="Normal 34 2 3" xfId="581"/>
    <cellStyle name="Normal 34 3" xfId="582"/>
    <cellStyle name="Normal 34 3 2" xfId="583"/>
    <cellStyle name="Normal 34 3 3" xfId="584"/>
    <cellStyle name="Normal 34 4" xfId="585"/>
    <cellStyle name="Normal 34 4 2" xfId="586"/>
    <cellStyle name="Normal 34 4 3" xfId="587"/>
    <cellStyle name="Normal 34 5" xfId="588"/>
    <cellStyle name="Normal 34 5 2" xfId="589"/>
    <cellStyle name="Normal 34 5 3" xfId="590"/>
    <cellStyle name="Normal 34 6" xfId="591"/>
    <cellStyle name="Normal 34 6 2" xfId="592"/>
    <cellStyle name="Normal 34 6 3" xfId="593"/>
    <cellStyle name="Normal 34 7" xfId="594"/>
    <cellStyle name="Normal 34 8" xfId="595"/>
    <cellStyle name="Normal 35" xfId="596"/>
    <cellStyle name="Normal 35 2" xfId="597"/>
    <cellStyle name="Normal 35 2 2" xfId="598"/>
    <cellStyle name="Normal 35 2 3" xfId="599"/>
    <cellStyle name="Normal 35 3" xfId="600"/>
    <cellStyle name="Normal 35 3 2" xfId="601"/>
    <cellStyle name="Normal 35 3 3" xfId="602"/>
    <cellStyle name="Normal 35 4" xfId="603"/>
    <cellStyle name="Normal 35 4 2" xfId="604"/>
    <cellStyle name="Normal 35 4 3" xfId="605"/>
    <cellStyle name="Normal 35 5" xfId="606"/>
    <cellStyle name="Normal 35 5 2" xfId="607"/>
    <cellStyle name="Normal 35 5 3" xfId="608"/>
    <cellStyle name="Normal 35 6" xfId="609"/>
    <cellStyle name="Normal 35 6 2" xfId="610"/>
    <cellStyle name="Normal 35 6 3" xfId="611"/>
    <cellStyle name="Normal 35 7" xfId="612"/>
    <cellStyle name="Normal 35 8" xfId="613"/>
    <cellStyle name="Normal 4" xfId="614"/>
    <cellStyle name="Normal 4 2" xfId="615"/>
    <cellStyle name="Normal 5" xfId="616"/>
    <cellStyle name="Normal 5 2" xfId="617"/>
    <cellStyle name="Normal 6" xfId="618"/>
    <cellStyle name="Normal 6 2" xfId="619"/>
    <cellStyle name="Normal 7" xfId="620"/>
    <cellStyle name="Normal 7 2" xfId="621"/>
    <cellStyle name="Normal 8" xfId="622"/>
    <cellStyle name="Normal 8 2" xfId="623"/>
    <cellStyle name="Normal 8 3" xfId="624"/>
    <cellStyle name="Normal 9" xfId="625"/>
    <cellStyle name="Normal 9 2" xfId="626"/>
    <cellStyle name="Normal 9 3" xfId="627"/>
    <cellStyle name="Normal 9 4" xfId="628"/>
    <cellStyle name="Normal_BCI Restatement &amp; FS-10.04 (GEL)" xfId="629"/>
    <cellStyle name="normální_List1" xfId="630"/>
    <cellStyle name="Normalny_GTC_INTERCOMPANY_LOANS" xfId="631"/>
    <cellStyle name="Note" xfId="632"/>
    <cellStyle name="Note 2" xfId="633"/>
    <cellStyle name="Note 3" xfId="634"/>
    <cellStyle name="Number Bold" xfId="635"/>
    <cellStyle name="Number Normal" xfId="636"/>
    <cellStyle name="Output" xfId="637"/>
    <cellStyle name="Output 2" xfId="638"/>
    <cellStyle name="Output 3" xfId="639"/>
    <cellStyle name="per.style" xfId="640"/>
    <cellStyle name="Percent" xfId="641"/>
    <cellStyle name="Percent %" xfId="642"/>
    <cellStyle name="Percent % Long Underline" xfId="643"/>
    <cellStyle name="Percent %_Worksheet in  US Financial Statements Ref. Workbook - Single Co" xfId="644"/>
    <cellStyle name="Percent (0)" xfId="645"/>
    <cellStyle name="Percent [2]" xfId="646"/>
    <cellStyle name="Percent [2] 2" xfId="647"/>
    <cellStyle name="Percent [2] 3" xfId="648"/>
    <cellStyle name="Percent [2] 4" xfId="649"/>
    <cellStyle name="Percent [2] 5" xfId="650"/>
    <cellStyle name="Percent [2] 6" xfId="651"/>
    <cellStyle name="Percent [2] 7" xfId="652"/>
    <cellStyle name="Percent [2] 8" xfId="653"/>
    <cellStyle name="Percent 0.0%" xfId="654"/>
    <cellStyle name="Percent 0.0% Long Underline" xfId="655"/>
    <cellStyle name="Percent 0.00%" xfId="656"/>
    <cellStyle name="Percent 0.00% Long Underline" xfId="657"/>
    <cellStyle name="Percent 0.000%" xfId="658"/>
    <cellStyle name="Percent 0.000% Long Underline" xfId="659"/>
    <cellStyle name="Percent 2" xfId="660"/>
    <cellStyle name="Percent 2 2" xfId="661"/>
    <cellStyle name="Percent 2 3" xfId="662"/>
    <cellStyle name="Percent 2 4" xfId="663"/>
    <cellStyle name="Percent 2 5" xfId="664"/>
    <cellStyle name="Percent 2 6" xfId="665"/>
    <cellStyle name="Percent 2 7" xfId="666"/>
    <cellStyle name="Percent 2 8" xfId="667"/>
    <cellStyle name="Percent 3" xfId="668"/>
    <cellStyle name="Percent 4" xfId="669"/>
    <cellStyle name="Percent 5" xfId="670"/>
    <cellStyle name="Percent 6" xfId="671"/>
    <cellStyle name="Percent 7" xfId="672"/>
    <cellStyle name="Percent 8" xfId="673"/>
    <cellStyle name="PERCENTAGE" xfId="674"/>
    <cellStyle name="pricing" xfId="675"/>
    <cellStyle name="PSChar" xfId="676"/>
    <cellStyle name="PSDec" xfId="677"/>
    <cellStyle name="PSDec 2" xfId="678"/>
    <cellStyle name="PSDec 3" xfId="679"/>
    <cellStyle name="PSDec 4" xfId="680"/>
    <cellStyle name="PSDec 5" xfId="681"/>
    <cellStyle name="PSDec 6" xfId="682"/>
    <cellStyle name="PSDec 7" xfId="683"/>
    <cellStyle name="PSDec 8" xfId="684"/>
    <cellStyle name="PSHeading" xfId="685"/>
    <cellStyle name="Reporting Bold" xfId="686"/>
    <cellStyle name="Reporting Bold 12" xfId="687"/>
    <cellStyle name="Reporting Bold 14" xfId="688"/>
    <cellStyle name="Reporting Normal" xfId="689"/>
    <cellStyle name="RevList" xfId="690"/>
    <cellStyle name="Sheet Title" xfId="691"/>
    <cellStyle name="Sledovan? hypertextov? odkaz" xfId="692"/>
    <cellStyle name="Style 1" xfId="693"/>
    <cellStyle name="Subtotal" xfId="694"/>
    <cellStyle name="TBI" xfId="695"/>
    <cellStyle name="Tickmark" xfId="696"/>
    <cellStyle name="Title" xfId="697"/>
    <cellStyle name="Title 2" xfId="698"/>
    <cellStyle name="Title 3" xfId="699"/>
    <cellStyle name="Total" xfId="700"/>
    <cellStyle name="Total 2" xfId="701"/>
    <cellStyle name="Total 3" xfId="702"/>
    <cellStyle name="Warning Text" xfId="703"/>
    <cellStyle name="Warning Text 2" xfId="704"/>
    <cellStyle name="Warning Text 3" xfId="705"/>
    <cellStyle name="Акцент1" xfId="706"/>
    <cellStyle name="Акцент2" xfId="707"/>
    <cellStyle name="Акцент3" xfId="708"/>
    <cellStyle name="Акцент4" xfId="709"/>
    <cellStyle name="Акцент5" xfId="710"/>
    <cellStyle name="Акцент6" xfId="711"/>
    <cellStyle name="Ввод " xfId="712"/>
    <cellStyle name="Вывод" xfId="713"/>
    <cellStyle name="Вычисление" xfId="714"/>
    <cellStyle name="Гиперссылка_5677.7 IAS 29 Fixed assets as at 01 01 01" xfId="715"/>
    <cellStyle name="Денежный [0]_01.12.2004" xfId="716"/>
    <cellStyle name="Денежный_01.12.2004" xfId="717"/>
    <cellStyle name="Заголовок 1" xfId="718"/>
    <cellStyle name="Заголовок 2" xfId="719"/>
    <cellStyle name="Заголовок 3" xfId="720"/>
    <cellStyle name="Заголовок 4" xfId="721"/>
    <cellStyle name="Звичайний_~0572556" xfId="722"/>
    <cellStyle name="Итог" xfId="723"/>
    <cellStyle name="Контрольная ячейка" xfId="724"/>
    <cellStyle name="Название" xfId="725"/>
    <cellStyle name="Нейтральный" xfId="726"/>
    <cellStyle name="Обычный 2" xfId="727"/>
    <cellStyle name="Обычный_~0034951" xfId="728"/>
    <cellStyle name="Открывавшаяся гиперссылка_5677.7 IAS 29 Fixed assets as at 01 01 01" xfId="729"/>
    <cellStyle name="Плохой" xfId="730"/>
    <cellStyle name="Пояснение" xfId="731"/>
    <cellStyle name="Примечание" xfId="732"/>
    <cellStyle name="Связанная ячейка" xfId="733"/>
    <cellStyle name="Стиль 1" xfId="734"/>
    <cellStyle name="Текст предупреждения" xfId="735"/>
    <cellStyle name="Тысячи [0]_dialog1" xfId="736"/>
    <cellStyle name="Тысячи_dialog1" xfId="737"/>
    <cellStyle name="Финансовый [0]_01.12.2004" xfId="738"/>
    <cellStyle name="Финансовый_01.12.2004" xfId="739"/>
    <cellStyle name="Фінансовий_tabl2005-1 kf" xfId="740"/>
    <cellStyle name="Хороший" xfId="741"/>
    <cellStyle name="הדגשה1" xfId="742"/>
    <cellStyle name="הדגשה2" xfId="743"/>
    <cellStyle name="הדגשה3" xfId="744"/>
    <cellStyle name="הדגשה4" xfId="745"/>
    <cellStyle name="הדגשה5" xfId="746"/>
    <cellStyle name="הדגשה6" xfId="747"/>
    <cellStyle name="הערה" xfId="748"/>
    <cellStyle name="חישוב" xfId="749"/>
    <cellStyle name="טוב" xfId="750"/>
    <cellStyle name="טקסט אזהרה" xfId="751"/>
    <cellStyle name="טקסט הסברי" xfId="752"/>
    <cellStyle name="כותרת" xfId="753"/>
    <cellStyle name="כותרת 1" xfId="754"/>
    <cellStyle name="כותרת 2" xfId="755"/>
    <cellStyle name="כותרת 3" xfId="756"/>
    <cellStyle name="כותרת 4" xfId="757"/>
    <cellStyle name="ניטראלי" xfId="758"/>
    <cellStyle name="סה&quot;כ" xfId="759"/>
    <cellStyle name="פלט" xfId="760"/>
    <cellStyle name="קלט" xfId="761"/>
    <cellStyle name="רע" xfId="762"/>
    <cellStyle name="תא מסומן" xfId="763"/>
    <cellStyle name="תא מקושר" xfId="7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rednh\shared\Reporting,%20Operational%20Risks,%20Health%20Optimization\reporting\FSA\2019\12.December\Aldagi\To%20send\finansuri%20angarishgebis%20danarti%20N%201%20Aldagi%20December%202019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rednh\shared\Reporting,%20Operational%20Risks,%20Health%20Optimization\reporting\FSA\2019\12.December\Aldagi\To%20send\corrected\kvartaluri%20statistikuri%20angarishi,%20dazgveva%20%20(Aldagi%2031%20December%202019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rednh\shared\Reporting,%20Operational%20Risks,%20Health%20Optimization\reporting\FSA\2020\03.March\Aldagi\To%20send\finansuri%20angarishgebis%20danarti%20N%201%20Aldagi%20March_2020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rednh\shared\Reporting,%20Operational%20Risks,%20Health%20Optimization\reporting\FSA\2020\03.March\Aldagi\To%20send\kvartaluri%20statistikuri%20angarishi,%20dazgveva%20%20(Aldagi%2031%20March%20202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BS"/>
      <sheetName val="BS-C"/>
      <sheetName val="BS-D"/>
      <sheetName val="BS-FA "/>
      <sheetName val="BS-IR &amp; RR"/>
      <sheetName val="BS-I"/>
      <sheetName val="BS-L"/>
      <sheetName val="BS-R"/>
      <sheetName val="BS-DC"/>
      <sheetName val="BS-PPE"/>
      <sheetName val="BS-IA"/>
      <sheetName val="BS-IP &amp; OA"/>
      <sheetName val="BS-OIL &amp; OL"/>
      <sheetName val="BS-FL"/>
      <sheetName val="BS-PL"/>
      <sheetName val="BS-LA"/>
      <sheetName val="IS"/>
      <sheetName val="C"/>
      <sheetName val="IS-COM"/>
      <sheetName val="IS-D"/>
      <sheetName val="IS-FA"/>
      <sheetName val="IS-I"/>
      <sheetName val="IS-IP &amp; L"/>
      <sheetName val="IS-Ex.S &amp; Ex.Ad"/>
      <sheetName val="IS-Ex.T &amp; Ex.F &amp; O"/>
      <sheetName val="P&amp;C(NL)"/>
      <sheetName val="P&amp;C(L)"/>
      <sheetName val="C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დაზღვევა"/>
      <sheetName val="დაზღვევა 100% გადაზღვევით"/>
      <sheetName val="დაზღვევა სულ"/>
      <sheetName val="ზარალები"/>
      <sheetName val="ზარალები 100% გადაზღვ."/>
      <sheetName val="ზარალები სულ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BS"/>
      <sheetName val="BS-C"/>
      <sheetName val="BS-D"/>
      <sheetName val="BS-FA "/>
      <sheetName val="BS-IR &amp; RR"/>
      <sheetName val="BS-I"/>
      <sheetName val="BS-L"/>
      <sheetName val="BS-R"/>
      <sheetName val="BS-DC"/>
      <sheetName val="BS-PPE"/>
      <sheetName val="BS-IA"/>
      <sheetName val="BS-IP &amp; OA"/>
      <sheetName val="BS-OIL &amp; OL"/>
      <sheetName val="BS-FL"/>
      <sheetName val="BS-PL"/>
      <sheetName val="BS-LA"/>
      <sheetName val="IS"/>
      <sheetName val="C"/>
      <sheetName val="IS-COM"/>
      <sheetName val="IS-D"/>
      <sheetName val="IS-FA"/>
      <sheetName val="IS-I"/>
      <sheetName val="IS-IP &amp; L"/>
      <sheetName val="IS-Ex.S &amp; Ex.Ad"/>
      <sheetName val="IS-Ex.T &amp; Ex.F &amp; O"/>
      <sheetName val="P&amp;C(NL)"/>
      <sheetName val="P&amp;C(L)"/>
      <sheetName val="C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დაზღვევა"/>
      <sheetName val="დაზღვევა 100% გადაზღვევით"/>
      <sheetName val="დაზღვევა სულ"/>
      <sheetName val="ზარალები"/>
      <sheetName val="ზარალები 100% გადაზღვ."/>
      <sheetName val="ზარალები სუ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2:F59"/>
  <sheetViews>
    <sheetView showGridLines="0" zoomScale="90" zoomScaleNormal="90" zoomScalePageLayoutView="0" workbookViewId="0" topLeftCell="A1">
      <pane ySplit="7" topLeftCell="A28" activePane="bottomLeft" state="frozen"/>
      <selection pane="topLeft" activeCell="A1" sqref="A1"/>
      <selection pane="bottomLeft" activeCell="E51" sqref="E51"/>
    </sheetView>
  </sheetViews>
  <sheetFormatPr defaultColWidth="9.140625" defaultRowHeight="12.75"/>
  <cols>
    <col min="1" max="1" width="2.00390625" style="138" customWidth="1"/>
    <col min="2" max="2" width="11.00390625" style="138" customWidth="1"/>
    <col min="3" max="3" width="5.140625" style="138" customWidth="1"/>
    <col min="4" max="4" width="73.7109375" style="138" customWidth="1"/>
    <col min="5" max="5" width="16.140625" style="138" customWidth="1"/>
    <col min="6" max="6" width="12.8515625" style="138" customWidth="1"/>
    <col min="7" max="16384" width="9.140625" style="138" customWidth="1"/>
  </cols>
  <sheetData>
    <row r="2" spans="2:5" s="236" customFormat="1" ht="13.5">
      <c r="B2" s="241" t="s">
        <v>84</v>
      </c>
      <c r="C2" s="241"/>
      <c r="D2" s="232" t="s">
        <v>243</v>
      </c>
      <c r="E2" s="237" t="s">
        <v>238</v>
      </c>
    </row>
    <row r="3" spans="2:5" s="236" customFormat="1" ht="13.5">
      <c r="B3" s="242" t="s">
        <v>245</v>
      </c>
      <c r="C3" s="242"/>
      <c r="D3" s="242"/>
      <c r="E3" s="242"/>
    </row>
    <row r="4" spans="2:3" ht="13.5">
      <c r="B4" s="139"/>
      <c r="C4" s="139"/>
    </row>
    <row r="5" spans="2:5" ht="18" customHeight="1">
      <c r="B5" s="140"/>
      <c r="C5" s="243" t="s">
        <v>85</v>
      </c>
      <c r="D5" s="244"/>
      <c r="E5" s="244"/>
    </row>
    <row r="6" ht="14.25" thickBot="1">
      <c r="E6" s="188" t="s">
        <v>86</v>
      </c>
    </row>
    <row r="7" spans="2:5" s="146" customFormat="1" ht="27.75" thickBot="1">
      <c r="B7" s="141" t="s">
        <v>87</v>
      </c>
      <c r="C7" s="142" t="s">
        <v>88</v>
      </c>
      <c r="D7" s="143"/>
      <c r="E7" s="144" t="s">
        <v>89</v>
      </c>
    </row>
    <row r="8" spans="3:5" s="146" customFormat="1" ht="6" customHeight="1">
      <c r="C8" s="147"/>
      <c r="D8" s="148"/>
      <c r="E8" s="149"/>
    </row>
    <row r="9" spans="3:5" s="150" customFormat="1" ht="14.25" thickBot="1">
      <c r="C9" s="245" t="s">
        <v>90</v>
      </c>
      <c r="D9" s="245"/>
      <c r="E9" s="245"/>
    </row>
    <row r="10" spans="2:5" s="156" customFormat="1" ht="15" customHeight="1">
      <c r="B10" s="151" t="s">
        <v>91</v>
      </c>
      <c r="C10" s="152">
        <v>1</v>
      </c>
      <c r="D10" s="153" t="s">
        <v>242</v>
      </c>
      <c r="E10" s="154">
        <v>13561374.188667879</v>
      </c>
    </row>
    <row r="11" spans="2:5" s="156" customFormat="1" ht="15" customHeight="1">
      <c r="B11" s="157" t="s">
        <v>92</v>
      </c>
      <c r="C11" s="158">
        <v>2</v>
      </c>
      <c r="D11" s="159" t="s">
        <v>93</v>
      </c>
      <c r="E11" s="160">
        <v>26833031.217925794</v>
      </c>
    </row>
    <row r="12" spans="2:5" s="156" customFormat="1" ht="15" customHeight="1">
      <c r="B12" s="157" t="s">
        <v>94</v>
      </c>
      <c r="C12" s="158">
        <v>3</v>
      </c>
      <c r="D12" s="159" t="s">
        <v>95</v>
      </c>
      <c r="E12" s="160">
        <v>412168.21</v>
      </c>
    </row>
    <row r="13" spans="2:5" s="156" customFormat="1" ht="15" customHeight="1">
      <c r="B13" s="157" t="s">
        <v>96</v>
      </c>
      <c r="C13" s="158">
        <v>4</v>
      </c>
      <c r="D13" s="162" t="s">
        <v>97</v>
      </c>
      <c r="E13" s="160">
        <v>7881474.87074345</v>
      </c>
    </row>
    <row r="14" spans="2:5" s="156" customFormat="1" ht="27">
      <c r="B14" s="157" t="s">
        <v>98</v>
      </c>
      <c r="C14" s="158">
        <v>5</v>
      </c>
      <c r="D14" s="163" t="s">
        <v>99</v>
      </c>
      <c r="E14" s="160">
        <v>0</v>
      </c>
    </row>
    <row r="15" spans="2:5" s="156" customFormat="1" ht="15" customHeight="1">
      <c r="B15" s="157" t="s">
        <v>100</v>
      </c>
      <c r="C15" s="158">
        <v>6</v>
      </c>
      <c r="D15" s="162" t="s">
        <v>101</v>
      </c>
      <c r="E15" s="160">
        <v>34194042.8816735</v>
      </c>
    </row>
    <row r="16" spans="2:5" s="156" customFormat="1" ht="15" customHeight="1">
      <c r="B16" s="157" t="s">
        <v>102</v>
      </c>
      <c r="C16" s="158">
        <v>7</v>
      </c>
      <c r="D16" s="159" t="s">
        <v>103</v>
      </c>
      <c r="E16" s="160">
        <v>1069181.587182602</v>
      </c>
    </row>
    <row r="17" spans="2:5" s="156" customFormat="1" ht="15" customHeight="1">
      <c r="B17" s="157" t="s">
        <v>104</v>
      </c>
      <c r="C17" s="158">
        <v>8</v>
      </c>
      <c r="D17" s="162" t="s">
        <v>105</v>
      </c>
      <c r="E17" s="160">
        <v>48487.9199999998</v>
      </c>
    </row>
    <row r="18" spans="2:5" s="156" customFormat="1" ht="15" customHeight="1">
      <c r="B18" s="157" t="s">
        <v>106</v>
      </c>
      <c r="C18" s="158">
        <v>9</v>
      </c>
      <c r="D18" s="159" t="s">
        <v>107</v>
      </c>
      <c r="E18" s="160">
        <v>6319846.956</v>
      </c>
    </row>
    <row r="19" spans="2:5" s="156" customFormat="1" ht="15" customHeight="1">
      <c r="B19" s="157" t="s">
        <v>108</v>
      </c>
      <c r="C19" s="158">
        <v>10</v>
      </c>
      <c r="D19" s="159" t="s">
        <v>109</v>
      </c>
      <c r="E19" s="160">
        <v>0</v>
      </c>
    </row>
    <row r="20" spans="2:5" s="156" customFormat="1" ht="15" customHeight="1">
      <c r="B20" s="157" t="s">
        <v>110</v>
      </c>
      <c r="C20" s="158">
        <v>11</v>
      </c>
      <c r="D20" s="159" t="s">
        <v>111</v>
      </c>
      <c r="E20" s="160">
        <v>17850690.85552332</v>
      </c>
    </row>
    <row r="21" spans="2:5" s="156" customFormat="1" ht="15" customHeight="1">
      <c r="B21" s="157" t="s">
        <v>112</v>
      </c>
      <c r="C21" s="158">
        <v>12</v>
      </c>
      <c r="D21" s="159" t="s">
        <v>113</v>
      </c>
      <c r="E21" s="160">
        <v>71432847.90775742</v>
      </c>
    </row>
    <row r="22" spans="2:5" s="156" customFormat="1" ht="15" customHeight="1">
      <c r="B22" s="157" t="s">
        <v>114</v>
      </c>
      <c r="C22" s="158">
        <v>13</v>
      </c>
      <c r="D22" s="159" t="s">
        <v>115</v>
      </c>
      <c r="E22" s="160">
        <v>2336901.370000001</v>
      </c>
    </row>
    <row r="23" spans="2:5" s="156" customFormat="1" ht="15" customHeight="1">
      <c r="B23" s="157" t="s">
        <v>116</v>
      </c>
      <c r="C23" s="158">
        <v>14</v>
      </c>
      <c r="D23" s="159" t="s">
        <v>117</v>
      </c>
      <c r="E23" s="160">
        <v>6576363.900000001</v>
      </c>
    </row>
    <row r="24" spans="2:5" s="156" customFormat="1" ht="15" customHeight="1">
      <c r="B24" s="157" t="s">
        <v>118</v>
      </c>
      <c r="C24" s="158">
        <v>15</v>
      </c>
      <c r="D24" s="159" t="s">
        <v>119</v>
      </c>
      <c r="E24" s="160">
        <v>0</v>
      </c>
    </row>
    <row r="25" spans="2:5" s="156" customFormat="1" ht="15" customHeight="1">
      <c r="B25" s="157" t="s">
        <v>120</v>
      </c>
      <c r="C25" s="158">
        <v>16</v>
      </c>
      <c r="D25" s="159" t="s">
        <v>121</v>
      </c>
      <c r="E25" s="160">
        <v>16596002.626806872</v>
      </c>
    </row>
    <row r="26" spans="2:5" s="156" customFormat="1" ht="15" customHeight="1">
      <c r="B26" s="157" t="s">
        <v>122</v>
      </c>
      <c r="C26" s="158">
        <v>17</v>
      </c>
      <c r="D26" s="159" t="s">
        <v>123</v>
      </c>
      <c r="E26" s="160">
        <v>885778.7946532058</v>
      </c>
    </row>
    <row r="27" spans="2:5" s="156" customFormat="1" ht="15" customHeight="1">
      <c r="B27" s="157" t="s">
        <v>124</v>
      </c>
      <c r="C27" s="158">
        <v>18</v>
      </c>
      <c r="D27" s="164" t="s">
        <v>125</v>
      </c>
      <c r="E27" s="160">
        <v>3544037.979942379</v>
      </c>
    </row>
    <row r="28" spans="2:5" s="169" customFormat="1" ht="15" customHeight="1" thickBot="1">
      <c r="B28" s="165" t="s">
        <v>126</v>
      </c>
      <c r="C28" s="166">
        <v>19</v>
      </c>
      <c r="D28" s="167" t="s">
        <v>127</v>
      </c>
      <c r="E28" s="168">
        <f>SUM(E10:E27)</f>
        <v>209542231.26687643</v>
      </c>
    </row>
    <row r="29" spans="2:6" s="150" customFormat="1" ht="6" customHeight="1">
      <c r="B29" s="170"/>
      <c r="C29" s="171"/>
      <c r="D29" s="172"/>
      <c r="E29" s="173"/>
      <c r="F29" s="156"/>
    </row>
    <row r="30" spans="2:5" s="150" customFormat="1" ht="14.25" thickBot="1">
      <c r="B30" s="170"/>
      <c r="C30" s="245" t="s">
        <v>128</v>
      </c>
      <c r="D30" s="245"/>
      <c r="E30" s="245"/>
    </row>
    <row r="31" spans="2:5" s="156" customFormat="1" ht="15" customHeight="1">
      <c r="B31" s="151" t="s">
        <v>129</v>
      </c>
      <c r="C31" s="152">
        <v>20</v>
      </c>
      <c r="D31" s="174" t="s">
        <v>130</v>
      </c>
      <c r="E31" s="154">
        <v>108340048.58272073</v>
      </c>
    </row>
    <row r="32" spans="2:5" s="156" customFormat="1" ht="15" customHeight="1">
      <c r="B32" s="157" t="s">
        <v>131</v>
      </c>
      <c r="C32" s="158">
        <v>21</v>
      </c>
      <c r="D32" s="175" t="s">
        <v>132</v>
      </c>
      <c r="E32" s="160">
        <v>21792164.617081106</v>
      </c>
    </row>
    <row r="33" spans="2:5" s="156" customFormat="1" ht="15" customHeight="1">
      <c r="B33" s="157" t="s">
        <v>133</v>
      </c>
      <c r="C33" s="158">
        <v>22</v>
      </c>
      <c r="D33" s="162" t="s">
        <v>134</v>
      </c>
      <c r="E33" s="160">
        <v>0</v>
      </c>
    </row>
    <row r="34" spans="2:5" s="156" customFormat="1" ht="15" customHeight="1">
      <c r="B34" s="157" t="s">
        <v>135</v>
      </c>
      <c r="C34" s="158">
        <v>23</v>
      </c>
      <c r="D34" s="175" t="s">
        <v>136</v>
      </c>
      <c r="E34" s="160">
        <v>611453.8356164385</v>
      </c>
    </row>
    <row r="35" spans="2:5" s="156" customFormat="1" ht="15" customHeight="1">
      <c r="B35" s="157" t="s">
        <v>137</v>
      </c>
      <c r="C35" s="158">
        <v>24</v>
      </c>
      <c r="D35" s="175" t="s">
        <v>138</v>
      </c>
      <c r="E35" s="160">
        <v>4692520.949999996</v>
      </c>
    </row>
    <row r="36" spans="2:5" s="156" customFormat="1" ht="15" customHeight="1">
      <c r="B36" s="157" t="s">
        <v>139</v>
      </c>
      <c r="C36" s="158">
        <v>25</v>
      </c>
      <c r="D36" s="175" t="s">
        <v>140</v>
      </c>
      <c r="E36" s="160">
        <v>0</v>
      </c>
    </row>
    <row r="37" spans="2:5" s="156" customFormat="1" ht="15" customHeight="1">
      <c r="B37" s="157" t="s">
        <v>141</v>
      </c>
      <c r="C37" s="158">
        <v>26</v>
      </c>
      <c r="D37" s="175" t="s">
        <v>142</v>
      </c>
      <c r="E37" s="160">
        <v>614196.2410027438</v>
      </c>
    </row>
    <row r="38" spans="2:5" s="156" customFormat="1" ht="15" customHeight="1">
      <c r="B38" s="157" t="s">
        <v>143</v>
      </c>
      <c r="C38" s="158">
        <v>27</v>
      </c>
      <c r="D38" s="175" t="s">
        <v>144</v>
      </c>
      <c r="E38" s="160">
        <v>634214.9206979066</v>
      </c>
    </row>
    <row r="39" spans="2:5" s="156" customFormat="1" ht="15" customHeight="1">
      <c r="B39" s="157" t="s">
        <v>145</v>
      </c>
      <c r="C39" s="158">
        <v>28</v>
      </c>
      <c r="D39" s="175" t="s">
        <v>146</v>
      </c>
      <c r="E39" s="160">
        <v>0</v>
      </c>
    </row>
    <row r="40" spans="2:5" s="156" customFormat="1" ht="15" customHeight="1">
      <c r="B40" s="157" t="s">
        <v>147</v>
      </c>
      <c r="C40" s="158">
        <v>29</v>
      </c>
      <c r="D40" s="175" t="s">
        <v>148</v>
      </c>
      <c r="E40" s="160">
        <v>9457074.577801336</v>
      </c>
    </row>
    <row r="41" spans="2:5" s="169" customFormat="1" ht="15" customHeight="1" thickBot="1">
      <c r="B41" s="165" t="s">
        <v>149</v>
      </c>
      <c r="C41" s="166">
        <v>30</v>
      </c>
      <c r="D41" s="176" t="s">
        <v>150</v>
      </c>
      <c r="E41" s="168">
        <f>SUM(E31:E40)</f>
        <v>146141673.72492024</v>
      </c>
    </row>
    <row r="42" spans="2:5" s="179" customFormat="1" ht="6" customHeight="1">
      <c r="B42" s="177"/>
      <c r="C42" s="178"/>
      <c r="D42" s="172"/>
      <c r="E42" s="173"/>
    </row>
    <row r="43" spans="2:5" s="150" customFormat="1" ht="14.25" thickBot="1">
      <c r="B43" s="180"/>
      <c r="C43" s="245" t="s">
        <v>151</v>
      </c>
      <c r="D43" s="245"/>
      <c r="E43" s="245"/>
    </row>
    <row r="44" spans="2:5" s="156" customFormat="1" ht="15" customHeight="1">
      <c r="B44" s="151" t="s">
        <v>152</v>
      </c>
      <c r="C44" s="152">
        <v>31</v>
      </c>
      <c r="D44" s="174" t="s">
        <v>153</v>
      </c>
      <c r="E44" s="154">
        <v>1889155.35</v>
      </c>
    </row>
    <row r="45" spans="2:5" s="156" customFormat="1" ht="15" customHeight="1">
      <c r="B45" s="157" t="s">
        <v>154</v>
      </c>
      <c r="C45" s="158">
        <v>32</v>
      </c>
      <c r="D45" s="175" t="s">
        <v>155</v>
      </c>
      <c r="E45" s="160">
        <v>7550508.333465483</v>
      </c>
    </row>
    <row r="46" spans="2:5" s="156" customFormat="1" ht="15" customHeight="1">
      <c r="B46" s="157" t="s">
        <v>156</v>
      </c>
      <c r="C46" s="158">
        <v>33</v>
      </c>
      <c r="D46" s="175" t="s">
        <v>157</v>
      </c>
      <c r="E46" s="160">
        <v>0</v>
      </c>
    </row>
    <row r="47" spans="2:5" s="156" customFormat="1" ht="15" customHeight="1">
      <c r="B47" s="157" t="s">
        <v>158</v>
      </c>
      <c r="C47" s="158">
        <v>34</v>
      </c>
      <c r="D47" s="175" t="s">
        <v>159</v>
      </c>
      <c r="E47" s="160">
        <v>47866022.99136618</v>
      </c>
    </row>
    <row r="48" spans="2:5" s="156" customFormat="1" ht="15" customHeight="1">
      <c r="B48" s="157" t="s">
        <v>160</v>
      </c>
      <c r="C48" s="158">
        <v>35</v>
      </c>
      <c r="D48" s="175" t="s">
        <v>161</v>
      </c>
      <c r="E48" s="160">
        <v>6094870.867124526</v>
      </c>
    </row>
    <row r="49" spans="2:5" s="156" customFormat="1" ht="15" customHeight="1">
      <c r="B49" s="157" t="s">
        <v>162</v>
      </c>
      <c r="C49" s="158">
        <v>36</v>
      </c>
      <c r="D49" s="175" t="s">
        <v>163</v>
      </c>
      <c r="E49" s="160">
        <v>0</v>
      </c>
    </row>
    <row r="50" spans="2:5" s="169" customFormat="1" ht="15" customHeight="1">
      <c r="B50" s="157" t="s">
        <v>164</v>
      </c>
      <c r="C50" s="181">
        <v>37</v>
      </c>
      <c r="D50" s="182" t="s">
        <v>165</v>
      </c>
      <c r="E50" s="183">
        <f>SUM(E44+E45-E46+E47+E48+E49)</f>
        <v>63400557.54195619</v>
      </c>
    </row>
    <row r="51" spans="2:5" s="169" customFormat="1" ht="15" customHeight="1" thickBot="1">
      <c r="B51" s="165" t="s">
        <v>166</v>
      </c>
      <c r="C51" s="184">
        <v>38</v>
      </c>
      <c r="D51" s="185" t="s">
        <v>167</v>
      </c>
      <c r="E51" s="186">
        <f>E41+E50</f>
        <v>209542231.26687643</v>
      </c>
    </row>
    <row r="52" s="187" customFormat="1" ht="13.5"/>
    <row r="53" s="187" customFormat="1" ht="13.5"/>
    <row r="54" spans="3:5" ht="13.5">
      <c r="C54" s="246"/>
      <c r="D54" s="246"/>
      <c r="E54" s="246"/>
    </row>
    <row r="55" spans="3:5" ht="13.5">
      <c r="C55" s="247"/>
      <c r="D55" s="247"/>
      <c r="E55" s="247"/>
    </row>
    <row r="56" spans="3:5" ht="13.5">
      <c r="C56" s="246"/>
      <c r="D56" s="246"/>
      <c r="E56" s="246"/>
    </row>
    <row r="57" spans="3:5" ht="13.5">
      <c r="C57" s="247"/>
      <c r="D57" s="247"/>
      <c r="E57" s="247"/>
    </row>
    <row r="58" spans="3:5" ht="15" customHeight="1">
      <c r="C58" s="246"/>
      <c r="D58" s="246"/>
      <c r="E58" s="246"/>
    </row>
    <row r="59" spans="3:5" ht="13.5">
      <c r="C59" s="247"/>
      <c r="D59" s="247"/>
      <c r="E59" s="247"/>
    </row>
  </sheetData>
  <sheetProtection/>
  <mergeCells count="12">
    <mergeCell ref="C56:E56"/>
    <mergeCell ref="C57:E57"/>
    <mergeCell ref="B2:C2"/>
    <mergeCell ref="B3:E3"/>
    <mergeCell ref="C5:E5"/>
    <mergeCell ref="C9:E9"/>
    <mergeCell ref="C58:E58"/>
    <mergeCell ref="C59:E59"/>
    <mergeCell ref="C30:E30"/>
    <mergeCell ref="C43:E43"/>
    <mergeCell ref="C54:E54"/>
    <mergeCell ref="C55:E55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H81"/>
  <sheetViews>
    <sheetView showGridLines="0" tabSelected="1" zoomScale="90" zoomScaleNormal="90" zoomScalePageLayoutView="0" workbookViewId="0" topLeftCell="A1">
      <pane ySplit="6" topLeftCell="A63" activePane="bottomLeft" state="frozen"/>
      <selection pane="topLeft" activeCell="C120" sqref="C120"/>
      <selection pane="bottomLeft" activeCell="E74" sqref="E74"/>
    </sheetView>
  </sheetViews>
  <sheetFormatPr defaultColWidth="9.140625" defaultRowHeight="12.75"/>
  <cols>
    <col min="1" max="1" width="2.00390625" style="150" customWidth="1"/>
    <col min="2" max="2" width="11.00390625" style="150" customWidth="1"/>
    <col min="3" max="3" width="5.8515625" style="150" customWidth="1"/>
    <col min="4" max="4" width="81.7109375" style="150" customWidth="1"/>
    <col min="5" max="5" width="15.7109375" style="150" customWidth="1"/>
    <col min="6" max="16384" width="9.140625" style="150" customWidth="1"/>
  </cols>
  <sheetData>
    <row r="1" spans="2:5" ht="15" customHeight="1">
      <c r="B1" s="248" t="s">
        <v>84</v>
      </c>
      <c r="C1" s="248"/>
      <c r="D1" s="232" t="s">
        <v>243</v>
      </c>
      <c r="E1" s="233" t="s">
        <v>239</v>
      </c>
    </row>
    <row r="2" spans="2:5" ht="15" customHeight="1">
      <c r="B2" s="242" t="s">
        <v>246</v>
      </c>
      <c r="C2" s="242"/>
      <c r="D2" s="242"/>
      <c r="E2" s="242"/>
    </row>
    <row r="3" ht="15" customHeight="1"/>
    <row r="4" spans="4:5" s="189" customFormat="1" ht="12.75" customHeight="1">
      <c r="D4" s="249" t="s">
        <v>168</v>
      </c>
      <c r="E4" s="249"/>
    </row>
    <row r="5" ht="15" customHeight="1" thickBot="1">
      <c r="E5" s="231" t="s">
        <v>86</v>
      </c>
    </row>
    <row r="6" spans="2:5" s="192" customFormat="1" ht="45" customHeight="1" thickBot="1">
      <c r="B6" s="141" t="s">
        <v>87</v>
      </c>
      <c r="C6" s="190" t="s">
        <v>88</v>
      </c>
      <c r="D6" s="191"/>
      <c r="E6" s="145" t="s">
        <v>89</v>
      </c>
    </row>
    <row r="7" spans="3:5" s="179" customFormat="1" ht="9" customHeight="1">
      <c r="C7" s="193"/>
      <c r="D7" s="193"/>
      <c r="E7" s="194"/>
    </row>
    <row r="8" spans="3:5" s="179" customFormat="1" ht="15" customHeight="1" thickBot="1">
      <c r="C8" s="250" t="s">
        <v>169</v>
      </c>
      <c r="D8" s="250"/>
      <c r="E8" s="250"/>
    </row>
    <row r="9" spans="2:5" ht="15" customHeight="1">
      <c r="B9" s="195" t="s">
        <v>91</v>
      </c>
      <c r="C9" s="196">
        <v>1</v>
      </c>
      <c r="D9" s="197" t="s">
        <v>170</v>
      </c>
      <c r="E9" s="198">
        <v>14664047.55677875</v>
      </c>
    </row>
    <row r="10" spans="2:5" ht="15" customHeight="1">
      <c r="B10" s="199" t="s">
        <v>92</v>
      </c>
      <c r="C10" s="200">
        <v>2</v>
      </c>
      <c r="D10" s="201" t="s">
        <v>171</v>
      </c>
      <c r="E10" s="202">
        <v>2908193.308378333</v>
      </c>
    </row>
    <row r="11" spans="2:5" ht="15" customHeight="1">
      <c r="B11" s="199" t="s">
        <v>94</v>
      </c>
      <c r="C11" s="200">
        <v>3</v>
      </c>
      <c r="D11" s="203" t="s">
        <v>172</v>
      </c>
      <c r="E11" s="202">
        <v>-3596359.2023802623</v>
      </c>
    </row>
    <row r="12" spans="2:5" ht="15" customHeight="1">
      <c r="B12" s="199" t="s">
        <v>96</v>
      </c>
      <c r="C12" s="200">
        <v>4</v>
      </c>
      <c r="D12" s="204" t="s">
        <v>173</v>
      </c>
      <c r="E12" s="202">
        <v>-2579143.1713651083</v>
      </c>
    </row>
    <row r="13" spans="2:5" s="156" customFormat="1" ht="15" customHeight="1">
      <c r="B13" s="199" t="s">
        <v>98</v>
      </c>
      <c r="C13" s="158">
        <v>5</v>
      </c>
      <c r="D13" s="159" t="s">
        <v>174</v>
      </c>
      <c r="E13" s="161">
        <f>E9-E10-E11+E12</f>
        <v>12773070.27941557</v>
      </c>
    </row>
    <row r="14" spans="2:5" ht="15" customHeight="1">
      <c r="B14" s="199" t="s">
        <v>100</v>
      </c>
      <c r="C14" s="200">
        <v>6</v>
      </c>
      <c r="D14" s="201" t="s">
        <v>175</v>
      </c>
      <c r="E14" s="202">
        <v>9789270.231176471</v>
      </c>
    </row>
    <row r="15" spans="2:5" ht="15" customHeight="1">
      <c r="B15" s="199" t="s">
        <v>102</v>
      </c>
      <c r="C15" s="200">
        <v>7</v>
      </c>
      <c r="D15" s="201" t="s">
        <v>176</v>
      </c>
      <c r="E15" s="202">
        <v>5129337.193924517</v>
      </c>
    </row>
    <row r="16" spans="2:5" ht="15" customHeight="1">
      <c r="B16" s="199" t="s">
        <v>104</v>
      </c>
      <c r="C16" s="200">
        <v>8</v>
      </c>
      <c r="D16" s="203" t="s">
        <v>177</v>
      </c>
      <c r="E16" s="202">
        <v>2627811.382495401</v>
      </c>
    </row>
    <row r="17" spans="2:5" ht="15" customHeight="1">
      <c r="B17" s="199" t="s">
        <v>106</v>
      </c>
      <c r="C17" s="200">
        <v>9</v>
      </c>
      <c r="D17" s="203" t="s">
        <v>178</v>
      </c>
      <c r="E17" s="202">
        <v>2269337.905514111</v>
      </c>
    </row>
    <row r="18" spans="2:8" ht="15" customHeight="1">
      <c r="B18" s="199" t="s">
        <v>108</v>
      </c>
      <c r="C18" s="200">
        <v>10</v>
      </c>
      <c r="D18" s="203" t="s">
        <v>179</v>
      </c>
      <c r="E18" s="202">
        <v>552888.9899999991</v>
      </c>
      <c r="G18" s="179"/>
      <c r="H18" s="179"/>
    </row>
    <row r="19" spans="2:8" s="156" customFormat="1" ht="15" customHeight="1">
      <c r="B19" s="199" t="s">
        <v>110</v>
      </c>
      <c r="C19" s="158">
        <v>11</v>
      </c>
      <c r="D19" s="159" t="s">
        <v>180</v>
      </c>
      <c r="E19" s="161">
        <f>E14-E15+E16-E17-E18</f>
        <v>4465517.524233244</v>
      </c>
      <c r="G19" s="193"/>
      <c r="H19" s="193"/>
    </row>
    <row r="20" spans="2:7" s="156" customFormat="1" ht="15" customHeight="1">
      <c r="B20" s="199" t="s">
        <v>112</v>
      </c>
      <c r="C20" s="158">
        <v>12</v>
      </c>
      <c r="D20" s="159" t="s">
        <v>181</v>
      </c>
      <c r="E20" s="202">
        <v>0</v>
      </c>
      <c r="G20" s="193"/>
    </row>
    <row r="21" spans="2:7" s="156" customFormat="1" ht="15" customHeight="1">
      <c r="B21" s="199" t="s">
        <v>114</v>
      </c>
      <c r="C21" s="158">
        <v>13</v>
      </c>
      <c r="D21" s="159" t="s">
        <v>182</v>
      </c>
      <c r="E21" s="202">
        <v>-1564082.593121709</v>
      </c>
      <c r="G21" s="193"/>
    </row>
    <row r="22" spans="2:5" s="156" customFormat="1" ht="15" customHeight="1" thickBot="1">
      <c r="B22" s="205" t="s">
        <v>116</v>
      </c>
      <c r="C22" s="206">
        <v>14</v>
      </c>
      <c r="D22" s="207" t="s">
        <v>183</v>
      </c>
      <c r="E22" s="208">
        <f>E13-E19-E20+E21</f>
        <v>6743470.162060617</v>
      </c>
    </row>
    <row r="23" spans="3:5" ht="9" customHeight="1">
      <c r="C23" s="171"/>
      <c r="D23" s="209"/>
      <c r="E23" s="173"/>
    </row>
    <row r="24" spans="3:5" ht="15" customHeight="1" thickBot="1">
      <c r="C24" s="250" t="s">
        <v>184</v>
      </c>
      <c r="D24" s="250"/>
      <c r="E24" s="250"/>
    </row>
    <row r="25" spans="2:5" ht="15" customHeight="1">
      <c r="B25" s="195" t="s">
        <v>118</v>
      </c>
      <c r="C25" s="196">
        <v>15</v>
      </c>
      <c r="D25" s="197" t="s">
        <v>170</v>
      </c>
      <c r="E25" s="198">
        <v>3209254.371420266</v>
      </c>
    </row>
    <row r="26" spans="2:7" ht="15" customHeight="1">
      <c r="B26" s="199" t="s">
        <v>120</v>
      </c>
      <c r="C26" s="200">
        <v>16</v>
      </c>
      <c r="D26" s="201" t="s">
        <v>171</v>
      </c>
      <c r="E26" s="202">
        <v>7041.755707999999</v>
      </c>
      <c r="G26" s="210"/>
    </row>
    <row r="27" spans="2:7" ht="15" customHeight="1">
      <c r="B27" s="199" t="s">
        <v>122</v>
      </c>
      <c r="C27" s="200">
        <v>17</v>
      </c>
      <c r="D27" s="203" t="s">
        <v>172</v>
      </c>
      <c r="E27" s="202">
        <v>18491.393366999822</v>
      </c>
      <c r="G27" s="210"/>
    </row>
    <row r="28" spans="2:5" ht="15" customHeight="1">
      <c r="B28" s="199" t="s">
        <v>124</v>
      </c>
      <c r="C28" s="200">
        <v>18</v>
      </c>
      <c r="D28" s="203" t="s">
        <v>173</v>
      </c>
      <c r="E28" s="202">
        <v>-12791.975885453976</v>
      </c>
    </row>
    <row r="29" spans="2:5" s="156" customFormat="1" ht="15" customHeight="1">
      <c r="B29" s="199" t="s">
        <v>126</v>
      </c>
      <c r="C29" s="158">
        <v>19</v>
      </c>
      <c r="D29" s="159" t="s">
        <v>185</v>
      </c>
      <c r="E29" s="161">
        <f>E25-E26-E27+E28</f>
        <v>3170929.246459812</v>
      </c>
    </row>
    <row r="30" spans="2:7" ht="15" customHeight="1">
      <c r="B30" s="199" t="s">
        <v>129</v>
      </c>
      <c r="C30" s="200">
        <v>20</v>
      </c>
      <c r="D30" s="201" t="s">
        <v>175</v>
      </c>
      <c r="E30" s="202">
        <v>1005579.9000000003</v>
      </c>
      <c r="G30" s="210"/>
    </row>
    <row r="31" spans="2:5" ht="15" customHeight="1">
      <c r="B31" s="199" t="s">
        <v>131</v>
      </c>
      <c r="C31" s="200">
        <v>21</v>
      </c>
      <c r="D31" s="201" t="s">
        <v>186</v>
      </c>
      <c r="E31" s="202">
        <v>0</v>
      </c>
    </row>
    <row r="32" spans="2:5" ht="15" customHeight="1">
      <c r="B32" s="199" t="s">
        <v>133</v>
      </c>
      <c r="C32" s="200">
        <v>22</v>
      </c>
      <c r="D32" s="203" t="s">
        <v>177</v>
      </c>
      <c r="E32" s="202">
        <v>1506056.926050005</v>
      </c>
    </row>
    <row r="33" spans="2:5" ht="15" customHeight="1">
      <c r="B33" s="199" t="s">
        <v>135</v>
      </c>
      <c r="C33" s="200">
        <v>23</v>
      </c>
      <c r="D33" s="203" t="s">
        <v>178</v>
      </c>
      <c r="E33" s="202">
        <v>0</v>
      </c>
    </row>
    <row r="34" spans="2:5" ht="15" customHeight="1">
      <c r="B34" s="199" t="s">
        <v>137</v>
      </c>
      <c r="C34" s="200">
        <v>24</v>
      </c>
      <c r="D34" s="203" t="s">
        <v>187</v>
      </c>
      <c r="E34" s="202">
        <v>0</v>
      </c>
    </row>
    <row r="35" spans="2:5" s="156" customFormat="1" ht="15" customHeight="1">
      <c r="B35" s="199" t="s">
        <v>139</v>
      </c>
      <c r="C35" s="158">
        <v>25</v>
      </c>
      <c r="D35" s="159" t="s">
        <v>188</v>
      </c>
      <c r="E35" s="161">
        <f>E30-E31+E32-E33-E34</f>
        <v>2511636.8260500054</v>
      </c>
    </row>
    <row r="36" spans="2:5" ht="15" customHeight="1">
      <c r="B36" s="199" t="s">
        <v>141</v>
      </c>
      <c r="C36" s="200">
        <v>26</v>
      </c>
      <c r="D36" s="201" t="s">
        <v>189</v>
      </c>
      <c r="E36" s="202">
        <v>0</v>
      </c>
    </row>
    <row r="37" spans="2:5" ht="15" customHeight="1">
      <c r="B37" s="199" t="s">
        <v>143</v>
      </c>
      <c r="C37" s="200">
        <v>27</v>
      </c>
      <c r="D37" s="203" t="s">
        <v>190</v>
      </c>
      <c r="E37" s="202">
        <v>0</v>
      </c>
    </row>
    <row r="38" spans="2:5" s="156" customFormat="1" ht="15" customHeight="1">
      <c r="B38" s="199" t="s">
        <v>145</v>
      </c>
      <c r="C38" s="158">
        <v>28</v>
      </c>
      <c r="D38" s="159" t="s">
        <v>191</v>
      </c>
      <c r="E38" s="202">
        <v>0</v>
      </c>
    </row>
    <row r="39" spans="2:5" s="156" customFormat="1" ht="15" customHeight="1">
      <c r="B39" s="199" t="s">
        <v>147</v>
      </c>
      <c r="C39" s="158">
        <v>29</v>
      </c>
      <c r="D39" s="159" t="s">
        <v>192</v>
      </c>
      <c r="E39" s="202">
        <v>0</v>
      </c>
    </row>
    <row r="40" spans="2:5" s="156" customFormat="1" ht="15" customHeight="1">
      <c r="B40" s="199" t="s">
        <v>149</v>
      </c>
      <c r="C40" s="158">
        <v>30</v>
      </c>
      <c r="D40" s="159" t="s">
        <v>182</v>
      </c>
      <c r="E40" s="202">
        <v>2818.0432924539787</v>
      </c>
    </row>
    <row r="41" spans="2:5" s="156" customFormat="1" ht="15" customHeight="1" thickBot="1">
      <c r="B41" s="205" t="s">
        <v>152</v>
      </c>
      <c r="C41" s="206">
        <v>31</v>
      </c>
      <c r="D41" s="207" t="s">
        <v>193</v>
      </c>
      <c r="E41" s="208">
        <f>E29-E35+E38-E39+E40</f>
        <v>662110.4637022605</v>
      </c>
    </row>
    <row r="42" spans="3:5" s="193" customFormat="1" ht="9" customHeight="1" thickBot="1">
      <c r="C42" s="171"/>
      <c r="D42" s="211"/>
      <c r="E42" s="212"/>
    </row>
    <row r="43" spans="2:5" s="156" customFormat="1" ht="15" customHeight="1" thickBot="1">
      <c r="B43" s="213" t="s">
        <v>154</v>
      </c>
      <c r="C43" s="214">
        <v>32</v>
      </c>
      <c r="D43" s="215" t="s">
        <v>194</v>
      </c>
      <c r="E43" s="216">
        <f>E22+E41</f>
        <v>7405580.625762877</v>
      </c>
    </row>
    <row r="44" spans="3:5" ht="9" customHeight="1">
      <c r="C44" s="171"/>
      <c r="D44" s="211"/>
      <c r="E44" s="173"/>
    </row>
    <row r="45" spans="3:5" ht="15" customHeight="1" thickBot="1">
      <c r="C45" s="171"/>
      <c r="D45" s="250" t="s">
        <v>195</v>
      </c>
      <c r="E45" s="250"/>
    </row>
    <row r="46" spans="2:5" ht="15" customHeight="1">
      <c r="B46" s="195" t="s">
        <v>156</v>
      </c>
      <c r="C46" s="196">
        <v>33</v>
      </c>
      <c r="D46" s="217" t="s">
        <v>196</v>
      </c>
      <c r="E46" s="198">
        <v>0</v>
      </c>
    </row>
    <row r="47" spans="2:5" ht="15" customHeight="1">
      <c r="B47" s="199" t="s">
        <v>158</v>
      </c>
      <c r="C47" s="200">
        <v>34</v>
      </c>
      <c r="D47" s="201" t="s">
        <v>197</v>
      </c>
      <c r="E47" s="202">
        <v>10538.265306122448</v>
      </c>
    </row>
    <row r="48" spans="2:5" ht="15" customHeight="1">
      <c r="B48" s="218" t="s">
        <v>160</v>
      </c>
      <c r="C48" s="200">
        <v>35</v>
      </c>
      <c r="D48" s="201" t="s">
        <v>198</v>
      </c>
      <c r="E48" s="202">
        <v>0</v>
      </c>
    </row>
    <row r="49" spans="2:5" s="156" customFormat="1" ht="15" customHeight="1" thickBot="1">
      <c r="B49" s="205" t="s">
        <v>162</v>
      </c>
      <c r="C49" s="206">
        <v>36</v>
      </c>
      <c r="D49" s="207" t="s">
        <v>199</v>
      </c>
      <c r="E49" s="208">
        <f>E46-E47-E48</f>
        <v>-10538.265306122448</v>
      </c>
    </row>
    <row r="50" spans="3:5" ht="8.25" customHeight="1">
      <c r="C50" s="171"/>
      <c r="D50" s="209"/>
      <c r="E50" s="173"/>
    </row>
    <row r="51" spans="3:5" ht="15" customHeight="1" thickBot="1">
      <c r="C51" s="250" t="s">
        <v>200</v>
      </c>
      <c r="D51" s="250"/>
      <c r="E51" s="250"/>
    </row>
    <row r="52" spans="2:5" ht="15" customHeight="1">
      <c r="B52" s="195" t="s">
        <v>164</v>
      </c>
      <c r="C52" s="196">
        <v>37</v>
      </c>
      <c r="D52" s="197" t="s">
        <v>201</v>
      </c>
      <c r="E52" s="198">
        <v>719205.5034699624</v>
      </c>
    </row>
    <row r="53" spans="2:5" ht="15" customHeight="1">
      <c r="B53" s="199" t="s">
        <v>166</v>
      </c>
      <c r="C53" s="200">
        <v>38</v>
      </c>
      <c r="D53" s="203" t="s">
        <v>202</v>
      </c>
      <c r="E53" s="202">
        <v>0</v>
      </c>
    </row>
    <row r="54" spans="2:5" ht="15" customHeight="1">
      <c r="B54" s="199" t="s">
        <v>203</v>
      </c>
      <c r="C54" s="200">
        <v>39</v>
      </c>
      <c r="D54" s="203" t="s">
        <v>204</v>
      </c>
      <c r="E54" s="202">
        <v>166460.25156650506</v>
      </c>
    </row>
    <row r="55" spans="2:5" ht="15" customHeight="1">
      <c r="B55" s="199" t="s">
        <v>205</v>
      </c>
      <c r="C55" s="200">
        <v>40</v>
      </c>
      <c r="D55" s="203" t="s">
        <v>206</v>
      </c>
      <c r="E55" s="202">
        <v>0</v>
      </c>
    </row>
    <row r="56" spans="2:5" ht="15" customHeight="1">
      <c r="B56" s="199" t="s">
        <v>207</v>
      </c>
      <c r="C56" s="200">
        <v>41</v>
      </c>
      <c r="D56" s="203" t="s">
        <v>109</v>
      </c>
      <c r="E56" s="202">
        <v>0</v>
      </c>
    </row>
    <row r="57" spans="2:5" ht="15" customHeight="1">
      <c r="B57" s="199" t="s">
        <v>208</v>
      </c>
      <c r="C57" s="200">
        <v>42</v>
      </c>
      <c r="D57" s="203" t="s">
        <v>111</v>
      </c>
      <c r="E57" s="202">
        <v>1295024.387121865</v>
      </c>
    </row>
    <row r="58" spans="2:5" ht="15" customHeight="1">
      <c r="B58" s="199" t="s">
        <v>209</v>
      </c>
      <c r="C58" s="200">
        <v>43</v>
      </c>
      <c r="D58" s="203" t="s">
        <v>119</v>
      </c>
      <c r="E58" s="202">
        <v>0</v>
      </c>
    </row>
    <row r="59" spans="2:5" ht="15" customHeight="1">
      <c r="B59" s="199" t="s">
        <v>210</v>
      </c>
      <c r="C59" s="200">
        <v>44</v>
      </c>
      <c r="D59" s="203" t="s">
        <v>211</v>
      </c>
      <c r="E59" s="202">
        <v>164380.8957169589</v>
      </c>
    </row>
    <row r="60" spans="2:5" ht="15" customHeight="1">
      <c r="B60" s="199" t="s">
        <v>212</v>
      </c>
      <c r="C60" s="200">
        <v>45</v>
      </c>
      <c r="D60" s="203" t="s">
        <v>213</v>
      </c>
      <c r="E60" s="202">
        <v>0</v>
      </c>
    </row>
    <row r="61" spans="2:5" s="209" customFormat="1" ht="15" customHeight="1" thickBot="1">
      <c r="B61" s="205" t="s">
        <v>214</v>
      </c>
      <c r="C61" s="219">
        <v>46</v>
      </c>
      <c r="D61" s="220" t="s">
        <v>215</v>
      </c>
      <c r="E61" s="208">
        <f>SUM(E52:E60)</f>
        <v>2345071.037875291</v>
      </c>
    </row>
    <row r="62" spans="3:5" s="209" customFormat="1" ht="9" customHeight="1">
      <c r="C62" s="171"/>
      <c r="E62" s="212"/>
    </row>
    <row r="63" spans="3:5" s="209" customFormat="1" ht="15" customHeight="1" thickBot="1">
      <c r="C63" s="251" t="s">
        <v>216</v>
      </c>
      <c r="D63" s="251"/>
      <c r="E63" s="251"/>
    </row>
    <row r="64" spans="2:5" ht="15" customHeight="1">
      <c r="B64" s="195" t="s">
        <v>217</v>
      </c>
      <c r="C64" s="196">
        <v>47</v>
      </c>
      <c r="D64" s="221" t="s">
        <v>218</v>
      </c>
      <c r="E64" s="198">
        <v>2877301.2846938763</v>
      </c>
    </row>
    <row r="65" spans="2:5" ht="15" customHeight="1">
      <c r="B65" s="199" t="s">
        <v>219</v>
      </c>
      <c r="C65" s="200">
        <v>48</v>
      </c>
      <c r="D65" s="222" t="s">
        <v>220</v>
      </c>
      <c r="E65" s="202">
        <v>2264652.4600000153</v>
      </c>
    </row>
    <row r="66" spans="2:5" ht="15" customHeight="1">
      <c r="B66" s="199" t="s">
        <v>221</v>
      </c>
      <c r="C66" s="200">
        <v>49</v>
      </c>
      <c r="D66" s="222" t="s">
        <v>222</v>
      </c>
      <c r="E66" s="202">
        <v>17554.957275000004</v>
      </c>
    </row>
    <row r="67" spans="2:5" ht="15" customHeight="1">
      <c r="B67" s="199" t="s">
        <v>223</v>
      </c>
      <c r="C67" s="200">
        <v>50</v>
      </c>
      <c r="D67" s="222" t="s">
        <v>224</v>
      </c>
      <c r="E67" s="202">
        <v>300223.96999978996</v>
      </c>
    </row>
    <row r="68" spans="2:5" ht="15" customHeight="1">
      <c r="B68" s="199" t="s">
        <v>225</v>
      </c>
      <c r="C68" s="200">
        <v>51</v>
      </c>
      <c r="D68" s="222" t="s">
        <v>226</v>
      </c>
      <c r="E68" s="202">
        <v>34868.28603287671</v>
      </c>
    </row>
    <row r="69" spans="2:5" ht="15" customHeight="1">
      <c r="B69" s="199" t="s">
        <v>227</v>
      </c>
      <c r="C69" s="200">
        <v>52</v>
      </c>
      <c r="D69" s="222" t="s">
        <v>228</v>
      </c>
      <c r="E69" s="202">
        <v>0</v>
      </c>
    </row>
    <row r="70" spans="2:5" ht="15" customHeight="1" thickBot="1">
      <c r="B70" s="223" t="s">
        <v>229</v>
      </c>
      <c r="C70" s="224">
        <v>53</v>
      </c>
      <c r="D70" s="225" t="s">
        <v>230</v>
      </c>
      <c r="E70" s="226">
        <v>2924923.8739336627</v>
      </c>
    </row>
    <row r="71" spans="3:5" s="179" customFormat="1" ht="9" customHeight="1" thickBot="1">
      <c r="C71" s="178"/>
      <c r="D71" s="227"/>
      <c r="E71" s="228"/>
    </row>
    <row r="72" spans="2:5" s="156" customFormat="1" ht="15" customHeight="1">
      <c r="B72" s="195" t="s">
        <v>231</v>
      </c>
      <c r="C72" s="152">
        <v>54</v>
      </c>
      <c r="D72" s="153" t="s">
        <v>232</v>
      </c>
      <c r="E72" s="155">
        <f>E43+E49+E61-E64-E65-E66-E67-E68-E69+E70</f>
        <v>7170436.314264148</v>
      </c>
    </row>
    <row r="73" spans="2:5" s="156" customFormat="1" ht="15" customHeight="1">
      <c r="B73" s="199" t="s">
        <v>233</v>
      </c>
      <c r="C73" s="158">
        <v>55</v>
      </c>
      <c r="D73" s="229" t="s">
        <v>234</v>
      </c>
      <c r="E73" s="161">
        <v>1075565.4471396222</v>
      </c>
    </row>
    <row r="74" spans="2:5" s="156" customFormat="1" ht="15" customHeight="1" thickBot="1">
      <c r="B74" s="205" t="s">
        <v>235</v>
      </c>
      <c r="C74" s="206">
        <v>56</v>
      </c>
      <c r="D74" s="207" t="s">
        <v>236</v>
      </c>
      <c r="E74" s="208">
        <f>E72-E73</f>
        <v>6094870.867124526</v>
      </c>
    </row>
    <row r="75" ht="13.5">
      <c r="D75" s="230"/>
    </row>
    <row r="76" spans="3:5" ht="13.5">
      <c r="C76" s="246"/>
      <c r="D76" s="246"/>
      <c r="E76" s="246"/>
    </row>
    <row r="77" spans="3:5" ht="13.5">
      <c r="C77" s="247"/>
      <c r="D77" s="247"/>
      <c r="E77" s="247"/>
    </row>
    <row r="78" spans="3:5" ht="13.5">
      <c r="C78" s="246"/>
      <c r="D78" s="246"/>
      <c r="E78" s="246"/>
    </row>
    <row r="79" spans="3:5" ht="13.5">
      <c r="C79" s="247"/>
      <c r="D79" s="247"/>
      <c r="E79" s="247"/>
    </row>
    <row r="80" spans="3:5" ht="13.5">
      <c r="C80" s="246"/>
      <c r="D80" s="246"/>
      <c r="E80" s="246"/>
    </row>
    <row r="81" spans="3:5" ht="13.5">
      <c r="C81" s="247"/>
      <c r="D81" s="247"/>
      <c r="E81" s="247"/>
    </row>
  </sheetData>
  <sheetProtection/>
  <mergeCells count="14">
    <mergeCell ref="C80:E80"/>
    <mergeCell ref="C81:E81"/>
    <mergeCell ref="C24:E24"/>
    <mergeCell ref="D45:E45"/>
    <mergeCell ref="C51:E51"/>
    <mergeCell ref="C63:E63"/>
    <mergeCell ref="C76:E76"/>
    <mergeCell ref="C77:E77"/>
    <mergeCell ref="B1:C1"/>
    <mergeCell ref="B2:E2"/>
    <mergeCell ref="D4:E4"/>
    <mergeCell ref="C8:E8"/>
    <mergeCell ref="C78:E78"/>
    <mergeCell ref="C79:E79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L54"/>
  <sheetViews>
    <sheetView zoomScale="80" zoomScaleNormal="80" zoomScaleSheetLayoutView="7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D2" sqref="D2"/>
    </sheetView>
  </sheetViews>
  <sheetFormatPr defaultColWidth="9.140625" defaultRowHeight="12.75"/>
  <cols>
    <col min="1" max="1" width="5.8515625" style="5" customWidth="1"/>
    <col min="2" max="2" width="49.57421875" style="5" customWidth="1"/>
    <col min="3" max="3" width="10.140625" style="5" customWidth="1"/>
    <col min="4" max="5" width="9.8515625" style="5" customWidth="1"/>
    <col min="6" max="6" width="11.28125" style="5" customWidth="1"/>
    <col min="7" max="7" width="13.28125" style="5" customWidth="1"/>
    <col min="8" max="8" width="19.140625" style="5" customWidth="1"/>
    <col min="9" max="9" width="12.28125" style="5" customWidth="1"/>
    <col min="10" max="12" width="12.00390625" style="5" customWidth="1"/>
    <col min="13" max="13" width="11.28125" style="5" customWidth="1"/>
    <col min="14" max="14" width="13.57421875" style="5" customWidth="1"/>
    <col min="15" max="15" width="12.140625" style="5" customWidth="1"/>
    <col min="16" max="17" width="12.00390625" style="5" customWidth="1"/>
    <col min="18" max="18" width="11.28125" style="5" bestFit="1" customWidth="1"/>
    <col min="19" max="19" width="12.00390625" style="5" bestFit="1" customWidth="1"/>
    <col min="20" max="20" width="10.57421875" style="5" bestFit="1" customWidth="1"/>
    <col min="21" max="21" width="12.00390625" style="5" bestFit="1" customWidth="1"/>
    <col min="22" max="22" width="10.8515625" style="5" bestFit="1" customWidth="1"/>
    <col min="23" max="23" width="10.57421875" style="5" bestFit="1" customWidth="1"/>
    <col min="24" max="24" width="10.140625" style="5" bestFit="1" customWidth="1"/>
    <col min="25" max="27" width="11.57421875" style="5" bestFit="1" customWidth="1"/>
    <col min="28" max="28" width="3.00390625" style="5" customWidth="1"/>
    <col min="29" max="32" width="9.140625" style="5" customWidth="1"/>
    <col min="33" max="34" width="10.28125" style="5" customWidth="1"/>
    <col min="35" max="36" width="10.7109375" style="5" customWidth="1"/>
    <col min="37" max="16384" width="9.140625" style="5" customWidth="1"/>
  </cols>
  <sheetData>
    <row r="1" spans="1:8" ht="13.5">
      <c r="A1" s="271" t="s">
        <v>237</v>
      </c>
      <c r="B1" s="271"/>
      <c r="C1" s="137"/>
      <c r="D1" s="137"/>
      <c r="E1" s="137"/>
      <c r="F1" s="137"/>
      <c r="G1" s="137"/>
      <c r="H1" s="137"/>
    </row>
    <row r="2" spans="1:8" ht="13.5">
      <c r="A2" s="234" t="s">
        <v>241</v>
      </c>
      <c r="C2" s="137"/>
      <c r="D2" s="137"/>
      <c r="E2" s="137"/>
      <c r="F2" s="137"/>
      <c r="G2" s="137"/>
      <c r="H2" s="137"/>
    </row>
    <row r="3" spans="1:8" ht="13.5">
      <c r="A3" s="235" t="s">
        <v>244</v>
      </c>
      <c r="C3" s="137"/>
      <c r="D3" s="137"/>
      <c r="E3" s="137"/>
      <c r="F3" s="137"/>
      <c r="G3" s="137"/>
      <c r="H3" s="137"/>
    </row>
    <row r="4" spans="1:8" ht="13.5">
      <c r="A4" s="235" t="str">
        <f>'IS'!B2</f>
        <v>ანგარიშგების პერიოდი: 1 იანვარი 2020 –31 მარტი 2020</v>
      </c>
      <c r="C4" s="137"/>
      <c r="D4" s="137"/>
      <c r="E4" s="137"/>
      <c r="F4" s="137"/>
      <c r="G4" s="137"/>
      <c r="H4" s="137"/>
    </row>
    <row r="5" spans="1:8" ht="13.5">
      <c r="A5" s="137"/>
      <c r="B5" s="137"/>
      <c r="C5" s="137"/>
      <c r="D5" s="137"/>
      <c r="E5" s="137"/>
      <c r="F5" s="137"/>
      <c r="G5" s="137"/>
      <c r="H5" s="137"/>
    </row>
    <row r="6" spans="1:38" ht="15" customHeight="1">
      <c r="A6" s="137"/>
      <c r="B6" s="137"/>
      <c r="C6" s="263" t="s">
        <v>82</v>
      </c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263"/>
      <c r="AC6" s="265" t="s">
        <v>83</v>
      </c>
      <c r="AD6" s="265"/>
      <c r="AE6" s="265"/>
      <c r="AF6" s="265"/>
      <c r="AG6" s="265"/>
      <c r="AH6" s="265"/>
      <c r="AI6" s="265"/>
      <c r="AJ6" s="265"/>
      <c r="AK6" s="265"/>
      <c r="AL6" s="265"/>
    </row>
    <row r="7" spans="1:38" ht="15.75" customHeight="1" thickBot="1">
      <c r="A7" s="137"/>
      <c r="B7" s="137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4"/>
      <c r="AA7" s="264"/>
      <c r="AC7" s="266"/>
      <c r="AD7" s="266"/>
      <c r="AE7" s="266"/>
      <c r="AF7" s="266"/>
      <c r="AG7" s="266"/>
      <c r="AH7" s="266"/>
      <c r="AI7" s="266"/>
      <c r="AJ7" s="266"/>
      <c r="AK7" s="266"/>
      <c r="AL7" s="266"/>
    </row>
    <row r="8" spans="1:38" s="1" customFormat="1" ht="89.25" customHeight="1">
      <c r="A8" s="272" t="s">
        <v>23</v>
      </c>
      <c r="B8" s="267" t="s">
        <v>70</v>
      </c>
      <c r="C8" s="278" t="s">
        <v>22</v>
      </c>
      <c r="D8" s="256"/>
      <c r="E8" s="256"/>
      <c r="F8" s="256"/>
      <c r="G8" s="256"/>
      <c r="H8" s="268" t="s">
        <v>240</v>
      </c>
      <c r="I8" s="256" t="s">
        <v>71</v>
      </c>
      <c r="J8" s="256"/>
      <c r="K8" s="256" t="s">
        <v>72</v>
      </c>
      <c r="L8" s="256"/>
      <c r="M8" s="256"/>
      <c r="N8" s="256"/>
      <c r="O8" s="256"/>
      <c r="P8" s="256" t="s">
        <v>73</v>
      </c>
      <c r="Q8" s="256"/>
      <c r="R8" s="256" t="s">
        <v>74</v>
      </c>
      <c r="S8" s="256"/>
      <c r="T8" s="256"/>
      <c r="U8" s="256"/>
      <c r="V8" s="256"/>
      <c r="W8" s="256"/>
      <c r="X8" s="256"/>
      <c r="Y8" s="256"/>
      <c r="Z8" s="256" t="s">
        <v>77</v>
      </c>
      <c r="AA8" s="267"/>
      <c r="AC8" s="255" t="s">
        <v>71</v>
      </c>
      <c r="AD8" s="256"/>
      <c r="AE8" s="256" t="s">
        <v>72</v>
      </c>
      <c r="AF8" s="256"/>
      <c r="AG8" s="256" t="s">
        <v>78</v>
      </c>
      <c r="AH8" s="256"/>
      <c r="AI8" s="256" t="s">
        <v>79</v>
      </c>
      <c r="AJ8" s="256"/>
      <c r="AK8" s="256" t="s">
        <v>77</v>
      </c>
      <c r="AL8" s="267"/>
    </row>
    <row r="9" spans="1:38" s="1" customFormat="1" ht="50.25" customHeight="1">
      <c r="A9" s="273"/>
      <c r="B9" s="275"/>
      <c r="C9" s="277" t="s">
        <v>15</v>
      </c>
      <c r="D9" s="254"/>
      <c r="E9" s="254"/>
      <c r="F9" s="254"/>
      <c r="G9" s="12" t="s">
        <v>16</v>
      </c>
      <c r="H9" s="269"/>
      <c r="I9" s="252" t="s">
        <v>0</v>
      </c>
      <c r="J9" s="252" t="s">
        <v>1</v>
      </c>
      <c r="K9" s="254" t="s">
        <v>0</v>
      </c>
      <c r="L9" s="254"/>
      <c r="M9" s="254"/>
      <c r="N9" s="254"/>
      <c r="O9" s="12" t="s">
        <v>1</v>
      </c>
      <c r="P9" s="252" t="s">
        <v>80</v>
      </c>
      <c r="Q9" s="252" t="s">
        <v>81</v>
      </c>
      <c r="R9" s="254" t="s">
        <v>75</v>
      </c>
      <c r="S9" s="254"/>
      <c r="T9" s="254"/>
      <c r="U9" s="254"/>
      <c r="V9" s="254" t="s">
        <v>76</v>
      </c>
      <c r="W9" s="254"/>
      <c r="X9" s="254"/>
      <c r="Y9" s="254"/>
      <c r="Z9" s="252" t="s">
        <v>17</v>
      </c>
      <c r="AA9" s="259" t="s">
        <v>18</v>
      </c>
      <c r="AC9" s="257" t="s">
        <v>0</v>
      </c>
      <c r="AD9" s="252" t="s">
        <v>1</v>
      </c>
      <c r="AE9" s="252" t="s">
        <v>0</v>
      </c>
      <c r="AF9" s="252" t="s">
        <v>1</v>
      </c>
      <c r="AG9" s="252" t="s">
        <v>80</v>
      </c>
      <c r="AH9" s="252" t="s">
        <v>81</v>
      </c>
      <c r="AI9" s="252" t="s">
        <v>75</v>
      </c>
      <c r="AJ9" s="252" t="s">
        <v>76</v>
      </c>
      <c r="AK9" s="252" t="s">
        <v>17</v>
      </c>
      <c r="AL9" s="259" t="s">
        <v>18</v>
      </c>
    </row>
    <row r="10" spans="1:38" s="1" customFormat="1" ht="102.75" customHeight="1" thickBot="1">
      <c r="A10" s="274"/>
      <c r="B10" s="276"/>
      <c r="C10" s="87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70"/>
      <c r="I10" s="253"/>
      <c r="J10" s="253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53"/>
      <c r="Q10" s="253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53"/>
      <c r="AA10" s="260"/>
      <c r="AC10" s="258"/>
      <c r="AD10" s="253"/>
      <c r="AE10" s="253"/>
      <c r="AF10" s="253"/>
      <c r="AG10" s="253"/>
      <c r="AH10" s="253"/>
      <c r="AI10" s="253"/>
      <c r="AJ10" s="253"/>
      <c r="AK10" s="253"/>
      <c r="AL10" s="260"/>
    </row>
    <row r="11" spans="1:38" s="1" customFormat="1" ht="24.75" customHeight="1" thickBot="1">
      <c r="A11" s="13" t="s">
        <v>24</v>
      </c>
      <c r="B11" s="3" t="s">
        <v>25</v>
      </c>
      <c r="C11" s="24">
        <f aca="true" t="shared" si="0" ref="C11:AL11">SUM(C12:C15)</f>
        <v>818</v>
      </c>
      <c r="D11" s="90">
        <f t="shared" si="0"/>
        <v>182401</v>
      </c>
      <c r="E11" s="90">
        <f t="shared" si="0"/>
        <v>0</v>
      </c>
      <c r="F11" s="90">
        <f t="shared" si="0"/>
        <v>183219</v>
      </c>
      <c r="G11" s="90">
        <f t="shared" si="0"/>
        <v>791877</v>
      </c>
      <c r="H11" s="47"/>
      <c r="I11" s="90">
        <f t="shared" si="0"/>
        <v>3212657.219481266</v>
      </c>
      <c r="J11" s="90">
        <f t="shared" si="0"/>
        <v>7685.503360000001</v>
      </c>
      <c r="K11" s="90">
        <f t="shared" si="0"/>
        <v>51337.46559400029</v>
      </c>
      <c r="L11" s="90">
        <f t="shared" si="0"/>
        <v>3157916.905826266</v>
      </c>
      <c r="M11" s="90">
        <f t="shared" si="0"/>
        <v>0</v>
      </c>
      <c r="N11" s="75">
        <f>SUM(N12:N15)</f>
        <v>3209254.371420266</v>
      </c>
      <c r="O11" s="90">
        <f t="shared" si="0"/>
        <v>7041.755707999999</v>
      </c>
      <c r="P11" s="90">
        <f t="shared" si="0"/>
        <v>3190762.978053266</v>
      </c>
      <c r="Q11" s="90">
        <f t="shared" si="0"/>
        <v>3170929.2464598124</v>
      </c>
      <c r="R11" s="90">
        <f t="shared" si="0"/>
        <v>0</v>
      </c>
      <c r="S11" s="90">
        <f t="shared" si="0"/>
        <v>1005579.9000000003</v>
      </c>
      <c r="T11" s="90">
        <f t="shared" si="0"/>
        <v>0</v>
      </c>
      <c r="U11" s="66">
        <f t="shared" si="0"/>
        <v>1005579.9000000003</v>
      </c>
      <c r="V11" s="90">
        <f t="shared" si="0"/>
        <v>0</v>
      </c>
      <c r="W11" s="90">
        <f t="shared" si="0"/>
        <v>1005579.9000000003</v>
      </c>
      <c r="X11" s="90">
        <f t="shared" si="0"/>
        <v>0</v>
      </c>
      <c r="Y11" s="66">
        <f>SUM(Y12:Y15)</f>
        <v>1005579.9000000003</v>
      </c>
      <c r="Z11" s="90">
        <f t="shared" si="0"/>
        <v>2511636.8260500054</v>
      </c>
      <c r="AA11" s="91">
        <f t="shared" si="0"/>
        <v>2511636.8260500054</v>
      </c>
      <c r="AC11" s="89">
        <f t="shared" si="0"/>
        <v>0</v>
      </c>
      <c r="AD11" s="90">
        <f t="shared" si="0"/>
        <v>0</v>
      </c>
      <c r="AE11" s="90">
        <f t="shared" si="0"/>
        <v>0</v>
      </c>
      <c r="AF11" s="90">
        <f t="shared" si="0"/>
        <v>0</v>
      </c>
      <c r="AG11" s="90">
        <f t="shared" si="0"/>
        <v>0</v>
      </c>
      <c r="AH11" s="90">
        <f t="shared" si="0"/>
        <v>0</v>
      </c>
      <c r="AI11" s="90">
        <f t="shared" si="0"/>
        <v>0</v>
      </c>
      <c r="AJ11" s="90">
        <f t="shared" si="0"/>
        <v>0</v>
      </c>
      <c r="AK11" s="90">
        <f t="shared" si="0"/>
        <v>0</v>
      </c>
      <c r="AL11" s="91">
        <f t="shared" si="0"/>
        <v>0</v>
      </c>
    </row>
    <row r="12" spans="1:38" s="4" customFormat="1" ht="24.75" customHeight="1">
      <c r="A12" s="17"/>
      <c r="B12" s="39" t="s">
        <v>26</v>
      </c>
      <c r="C12" s="125">
        <v>818</v>
      </c>
      <c r="D12" s="93">
        <v>182401</v>
      </c>
      <c r="E12" s="93">
        <v>0</v>
      </c>
      <c r="F12" s="62">
        <f>SUM(C12:E12)</f>
        <v>183219</v>
      </c>
      <c r="G12" s="93">
        <v>791877</v>
      </c>
      <c r="H12" s="46"/>
      <c r="I12" s="93">
        <v>3212657.219481266</v>
      </c>
      <c r="J12" s="93">
        <v>7685.503360000001</v>
      </c>
      <c r="K12" s="93">
        <v>51337.46559400029</v>
      </c>
      <c r="L12" s="93">
        <v>3157916.905826266</v>
      </c>
      <c r="M12" s="93">
        <v>0</v>
      </c>
      <c r="N12" s="76">
        <f>SUM(K12:M12)</f>
        <v>3209254.371420266</v>
      </c>
      <c r="O12" s="93">
        <v>7041.755707999999</v>
      </c>
      <c r="P12" s="93">
        <v>3190762.978053266</v>
      </c>
      <c r="Q12" s="93">
        <v>3170929.2464598124</v>
      </c>
      <c r="R12" s="93">
        <v>0</v>
      </c>
      <c r="S12" s="93">
        <v>1005579.9000000003</v>
      </c>
      <c r="T12" s="93">
        <v>0</v>
      </c>
      <c r="U12" s="62">
        <f>SUM(R12:T12)</f>
        <v>1005579.9000000003</v>
      </c>
      <c r="V12" s="93">
        <v>0</v>
      </c>
      <c r="W12" s="93">
        <v>1005579.9000000003</v>
      </c>
      <c r="X12" s="93">
        <v>0</v>
      </c>
      <c r="Y12" s="62">
        <f>SUM(V12:X12)</f>
        <v>1005579.9000000003</v>
      </c>
      <c r="Z12" s="93">
        <v>2511636.8260500054</v>
      </c>
      <c r="AA12" s="94">
        <v>2511636.8260500054</v>
      </c>
      <c r="AC12" s="92"/>
      <c r="AD12" s="93"/>
      <c r="AE12" s="93"/>
      <c r="AF12" s="93"/>
      <c r="AG12" s="93"/>
      <c r="AH12" s="93"/>
      <c r="AI12" s="93"/>
      <c r="AJ12" s="93"/>
      <c r="AK12" s="93"/>
      <c r="AL12" s="94"/>
    </row>
    <row r="13" spans="1:38" ht="24.75" customHeight="1">
      <c r="A13" s="18"/>
      <c r="B13" s="88" t="s">
        <v>27</v>
      </c>
      <c r="C13" s="126">
        <v>0</v>
      </c>
      <c r="D13" s="96">
        <v>0</v>
      </c>
      <c r="E13" s="96">
        <v>0</v>
      </c>
      <c r="F13" s="63">
        <f>SUM(C13:E13)</f>
        <v>0</v>
      </c>
      <c r="G13" s="96">
        <v>0</v>
      </c>
      <c r="H13" s="127"/>
      <c r="I13" s="96">
        <v>0</v>
      </c>
      <c r="J13" s="96">
        <v>0</v>
      </c>
      <c r="K13" s="96">
        <v>0</v>
      </c>
      <c r="L13" s="96">
        <v>0</v>
      </c>
      <c r="M13" s="96">
        <v>0</v>
      </c>
      <c r="N13" s="77">
        <f>SUM(K13:M13)</f>
        <v>0</v>
      </c>
      <c r="O13" s="96">
        <v>0</v>
      </c>
      <c r="P13" s="96">
        <v>0</v>
      </c>
      <c r="Q13" s="96">
        <v>0</v>
      </c>
      <c r="R13" s="96">
        <v>0</v>
      </c>
      <c r="S13" s="96">
        <v>0</v>
      </c>
      <c r="T13" s="96">
        <v>0</v>
      </c>
      <c r="U13" s="63">
        <f>SUM(R13:T13)</f>
        <v>0</v>
      </c>
      <c r="V13" s="96">
        <v>0</v>
      </c>
      <c r="W13" s="96">
        <v>0</v>
      </c>
      <c r="X13" s="96">
        <v>0</v>
      </c>
      <c r="Y13" s="63">
        <f>SUM(V13:X13)</f>
        <v>0</v>
      </c>
      <c r="Z13" s="96">
        <v>0</v>
      </c>
      <c r="AA13" s="97">
        <v>0</v>
      </c>
      <c r="AC13" s="95"/>
      <c r="AD13" s="96"/>
      <c r="AE13" s="96"/>
      <c r="AF13" s="96"/>
      <c r="AG13" s="96"/>
      <c r="AH13" s="96"/>
      <c r="AI13" s="96"/>
      <c r="AJ13" s="96"/>
      <c r="AK13" s="96"/>
      <c r="AL13" s="97"/>
    </row>
    <row r="14" spans="1:38" ht="24.75" customHeight="1">
      <c r="A14" s="18"/>
      <c r="B14" s="88" t="s">
        <v>28</v>
      </c>
      <c r="C14" s="126">
        <v>0</v>
      </c>
      <c r="D14" s="96">
        <v>0</v>
      </c>
      <c r="E14" s="96">
        <v>0</v>
      </c>
      <c r="F14" s="63">
        <f>SUM(C14:E14)</f>
        <v>0</v>
      </c>
      <c r="G14" s="96">
        <v>0</v>
      </c>
      <c r="H14" s="127"/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77">
        <f>SUM(K14:M14)</f>
        <v>0</v>
      </c>
      <c r="O14" s="96">
        <v>0</v>
      </c>
      <c r="P14" s="96">
        <v>0</v>
      </c>
      <c r="Q14" s="96">
        <v>0</v>
      </c>
      <c r="R14" s="96">
        <v>0</v>
      </c>
      <c r="S14" s="96">
        <v>0</v>
      </c>
      <c r="T14" s="96">
        <v>0</v>
      </c>
      <c r="U14" s="63">
        <f>SUM(R14:T14)</f>
        <v>0</v>
      </c>
      <c r="V14" s="96">
        <v>0</v>
      </c>
      <c r="W14" s="96">
        <v>0</v>
      </c>
      <c r="X14" s="96">
        <v>0</v>
      </c>
      <c r="Y14" s="63">
        <f>SUM(V14:X14)</f>
        <v>0</v>
      </c>
      <c r="Z14" s="96">
        <v>0</v>
      </c>
      <c r="AA14" s="97">
        <v>0</v>
      </c>
      <c r="AC14" s="95"/>
      <c r="AD14" s="96"/>
      <c r="AE14" s="96"/>
      <c r="AF14" s="96"/>
      <c r="AG14" s="96"/>
      <c r="AH14" s="96"/>
      <c r="AI14" s="96"/>
      <c r="AJ14" s="96"/>
      <c r="AK14" s="96"/>
      <c r="AL14" s="97"/>
    </row>
    <row r="15" spans="1:38" ht="24.75" customHeight="1" thickBot="1">
      <c r="A15" s="19"/>
      <c r="B15" s="40" t="s">
        <v>29</v>
      </c>
      <c r="C15" s="25">
        <v>0</v>
      </c>
      <c r="D15" s="99">
        <v>0</v>
      </c>
      <c r="E15" s="99">
        <v>0</v>
      </c>
      <c r="F15" s="64">
        <f>SUM(C15:E15)</f>
        <v>0</v>
      </c>
      <c r="G15" s="99">
        <v>0</v>
      </c>
      <c r="H15" s="48"/>
      <c r="I15" s="99">
        <v>0</v>
      </c>
      <c r="J15" s="99">
        <v>0</v>
      </c>
      <c r="K15" s="99">
        <v>0</v>
      </c>
      <c r="L15" s="99">
        <v>0</v>
      </c>
      <c r="M15" s="99">
        <v>0</v>
      </c>
      <c r="N15" s="78">
        <f>SUM(K15:M15)</f>
        <v>0</v>
      </c>
      <c r="O15" s="99">
        <v>0</v>
      </c>
      <c r="P15" s="99">
        <v>0</v>
      </c>
      <c r="Q15" s="99">
        <v>0</v>
      </c>
      <c r="R15" s="99">
        <v>0</v>
      </c>
      <c r="S15" s="99">
        <v>0</v>
      </c>
      <c r="T15" s="99">
        <v>0</v>
      </c>
      <c r="U15" s="64">
        <f>SUM(R15:T15)</f>
        <v>0</v>
      </c>
      <c r="V15" s="99">
        <v>0</v>
      </c>
      <c r="W15" s="99">
        <v>0</v>
      </c>
      <c r="X15" s="99">
        <v>0</v>
      </c>
      <c r="Y15" s="64">
        <f>SUM(V15:X15)</f>
        <v>0</v>
      </c>
      <c r="Z15" s="99">
        <v>0</v>
      </c>
      <c r="AA15" s="100">
        <v>0</v>
      </c>
      <c r="AC15" s="98"/>
      <c r="AD15" s="99"/>
      <c r="AE15" s="99"/>
      <c r="AF15" s="99"/>
      <c r="AG15" s="99"/>
      <c r="AH15" s="99"/>
      <c r="AI15" s="99"/>
      <c r="AJ15" s="99"/>
      <c r="AK15" s="99"/>
      <c r="AL15" s="100"/>
    </row>
    <row r="16" spans="1:38" ht="24.75" customHeight="1" thickBot="1">
      <c r="A16" s="13" t="s">
        <v>30</v>
      </c>
      <c r="B16" s="3" t="s">
        <v>11</v>
      </c>
      <c r="C16" s="26">
        <v>0</v>
      </c>
      <c r="D16" s="102">
        <v>1671</v>
      </c>
      <c r="E16" s="102">
        <v>0</v>
      </c>
      <c r="F16" s="65">
        <f>SUM(C16:E16)</f>
        <v>1671</v>
      </c>
      <c r="G16" s="102">
        <v>252</v>
      </c>
      <c r="H16" s="47"/>
      <c r="I16" s="102">
        <v>32951.3</v>
      </c>
      <c r="J16" s="102">
        <v>0</v>
      </c>
      <c r="K16" s="102">
        <v>0</v>
      </c>
      <c r="L16" s="102">
        <v>32951.3</v>
      </c>
      <c r="M16" s="102">
        <v>0</v>
      </c>
      <c r="N16" s="79">
        <f>SUM(K16:M16)</f>
        <v>32951.3</v>
      </c>
      <c r="O16" s="102">
        <v>0</v>
      </c>
      <c r="P16" s="102">
        <v>36411.39639200001</v>
      </c>
      <c r="Q16" s="102">
        <v>36411.39639200001</v>
      </c>
      <c r="R16" s="102">
        <v>0</v>
      </c>
      <c r="S16" s="102">
        <v>11812.8</v>
      </c>
      <c r="T16" s="102">
        <v>0</v>
      </c>
      <c r="U16" s="65">
        <f>SUM(R16:T16)</f>
        <v>11812.8</v>
      </c>
      <c r="V16" s="102">
        <v>0</v>
      </c>
      <c r="W16" s="102">
        <v>11812.8</v>
      </c>
      <c r="X16" s="102">
        <v>0</v>
      </c>
      <c r="Y16" s="65">
        <f>SUM(V16:X16)</f>
        <v>11812.8</v>
      </c>
      <c r="Z16" s="102">
        <v>-11476.590866000002</v>
      </c>
      <c r="AA16" s="103">
        <v>-11476.590866000002</v>
      </c>
      <c r="AC16" s="101"/>
      <c r="AD16" s="102"/>
      <c r="AE16" s="102"/>
      <c r="AF16" s="102"/>
      <c r="AG16" s="102"/>
      <c r="AH16" s="102"/>
      <c r="AI16" s="102"/>
      <c r="AJ16" s="102"/>
      <c r="AK16" s="102"/>
      <c r="AL16" s="103"/>
    </row>
    <row r="17" spans="1:38" ht="24.75" customHeight="1" thickBot="1">
      <c r="A17" s="13" t="s">
        <v>31</v>
      </c>
      <c r="B17" s="3" t="s">
        <v>32</v>
      </c>
      <c r="C17" s="24">
        <f>SUM(C18:C19)</f>
        <v>16370</v>
      </c>
      <c r="D17" s="90">
        <f>SUM(D18:D19)</f>
        <v>1753</v>
      </c>
      <c r="E17" s="90">
        <f>SUM(E18:E19)</f>
        <v>355</v>
      </c>
      <c r="F17" s="66">
        <f>SUM(F18:F19)</f>
        <v>18478</v>
      </c>
      <c r="G17" s="90">
        <f>SUM(G18:G19)</f>
        <v>30979</v>
      </c>
      <c r="H17" s="50"/>
      <c r="I17" s="90">
        <f aca="true" t="shared" si="1" ref="I17:AA17">SUM(I18:I19)</f>
        <v>714429.1352430072</v>
      </c>
      <c r="J17" s="90">
        <f t="shared" si="1"/>
        <v>29579.906023749998</v>
      </c>
      <c r="K17" s="90">
        <f t="shared" si="1"/>
        <v>559348.0120210085</v>
      </c>
      <c r="L17" s="90">
        <f t="shared" si="1"/>
        <v>107575.29070299957</v>
      </c>
      <c r="M17" s="90">
        <f t="shared" si="1"/>
        <v>7691.717999999954</v>
      </c>
      <c r="N17" s="75">
        <f t="shared" si="1"/>
        <v>674615.0207240081</v>
      </c>
      <c r="O17" s="90">
        <f t="shared" si="1"/>
        <v>29344.386799750002</v>
      </c>
      <c r="P17" s="90">
        <f t="shared" si="1"/>
        <v>466676.96370806143</v>
      </c>
      <c r="Q17" s="90">
        <f t="shared" si="1"/>
        <v>416625.40264252305</v>
      </c>
      <c r="R17" s="90">
        <f t="shared" si="1"/>
        <v>15677.07</v>
      </c>
      <c r="S17" s="90">
        <f t="shared" si="1"/>
        <v>15604.34</v>
      </c>
      <c r="T17" s="90">
        <f t="shared" si="1"/>
        <v>0</v>
      </c>
      <c r="U17" s="66">
        <f t="shared" si="1"/>
        <v>31281.41</v>
      </c>
      <c r="V17" s="90">
        <f t="shared" si="1"/>
        <v>10250.01</v>
      </c>
      <c r="W17" s="90">
        <f t="shared" si="1"/>
        <v>15604.34</v>
      </c>
      <c r="X17" s="90">
        <f t="shared" si="1"/>
        <v>0</v>
      </c>
      <c r="Y17" s="66">
        <f t="shared" si="1"/>
        <v>25854.35</v>
      </c>
      <c r="Z17" s="90">
        <f t="shared" si="1"/>
        <v>-27150.674999999992</v>
      </c>
      <c r="AA17" s="91">
        <f t="shared" si="1"/>
        <v>8849.510000000013</v>
      </c>
      <c r="AC17" s="89">
        <f aca="true" t="shared" si="2" ref="AC17:AL17">SUM(AC18:AC19)</f>
        <v>0</v>
      </c>
      <c r="AD17" s="90">
        <f t="shared" si="2"/>
        <v>0</v>
      </c>
      <c r="AE17" s="90">
        <f t="shared" si="2"/>
        <v>0</v>
      </c>
      <c r="AF17" s="90">
        <f t="shared" si="2"/>
        <v>0</v>
      </c>
      <c r="AG17" s="90">
        <f t="shared" si="2"/>
        <v>0</v>
      </c>
      <c r="AH17" s="90">
        <f t="shared" si="2"/>
        <v>0</v>
      </c>
      <c r="AI17" s="90">
        <f t="shared" si="2"/>
        <v>0</v>
      </c>
      <c r="AJ17" s="90">
        <f t="shared" si="2"/>
        <v>0</v>
      </c>
      <c r="AK17" s="90">
        <f t="shared" si="2"/>
        <v>0</v>
      </c>
      <c r="AL17" s="91">
        <f t="shared" si="2"/>
        <v>0</v>
      </c>
    </row>
    <row r="18" spans="1:38" ht="24.75" customHeight="1">
      <c r="A18" s="17"/>
      <c r="B18" s="6" t="s">
        <v>33</v>
      </c>
      <c r="C18" s="27">
        <v>14508</v>
      </c>
      <c r="D18" s="105">
        <v>0</v>
      </c>
      <c r="E18" s="105">
        <v>346</v>
      </c>
      <c r="F18" s="67">
        <f>SUM(C18:E18)</f>
        <v>14854</v>
      </c>
      <c r="G18" s="105">
        <v>19540</v>
      </c>
      <c r="H18" s="49"/>
      <c r="I18" s="105">
        <v>405125.62744800746</v>
      </c>
      <c r="J18" s="105">
        <v>29302.98762375</v>
      </c>
      <c r="K18" s="105">
        <v>382197.4938050077</v>
      </c>
      <c r="L18" s="105">
        <v>0</v>
      </c>
      <c r="M18" s="105">
        <v>5294.579999999954</v>
      </c>
      <c r="N18" s="80">
        <f>SUM(K18:M18)</f>
        <v>387492.0738050077</v>
      </c>
      <c r="O18" s="105">
        <v>29067.468399750003</v>
      </c>
      <c r="P18" s="105">
        <v>211756.88920606382</v>
      </c>
      <c r="Q18" s="105">
        <v>162235.08648162376</v>
      </c>
      <c r="R18" s="105">
        <v>5677.07</v>
      </c>
      <c r="S18" s="105">
        <v>0</v>
      </c>
      <c r="T18" s="105">
        <v>0</v>
      </c>
      <c r="U18" s="67">
        <f>SUM(R18:T18)</f>
        <v>5677.07</v>
      </c>
      <c r="V18" s="105">
        <v>250.01000000000022</v>
      </c>
      <c r="W18" s="105">
        <v>0</v>
      </c>
      <c r="X18" s="105">
        <v>0</v>
      </c>
      <c r="Y18" s="67">
        <f>SUM(V18:X18)</f>
        <v>250.01000000000022</v>
      </c>
      <c r="Z18" s="105">
        <v>-30300.175000000003</v>
      </c>
      <c r="AA18" s="106">
        <v>5700.010000000002</v>
      </c>
      <c r="AC18" s="104"/>
      <c r="AD18" s="105"/>
      <c r="AE18" s="105"/>
      <c r="AF18" s="105"/>
      <c r="AG18" s="105"/>
      <c r="AH18" s="105"/>
      <c r="AI18" s="105"/>
      <c r="AJ18" s="105"/>
      <c r="AK18" s="105"/>
      <c r="AL18" s="106"/>
    </row>
    <row r="19" spans="1:38" ht="24.75" customHeight="1" thickBot="1">
      <c r="A19" s="20"/>
      <c r="B19" s="41" t="s">
        <v>34</v>
      </c>
      <c r="C19" s="28">
        <v>1862</v>
      </c>
      <c r="D19" s="108">
        <v>1753</v>
      </c>
      <c r="E19" s="108">
        <v>9</v>
      </c>
      <c r="F19" s="68">
        <f>SUM(C19:E19)</f>
        <v>3624</v>
      </c>
      <c r="G19" s="108">
        <v>11439</v>
      </c>
      <c r="H19" s="48"/>
      <c r="I19" s="108">
        <v>309303.5077949997</v>
      </c>
      <c r="J19" s="108">
        <v>276.9184</v>
      </c>
      <c r="K19" s="108">
        <v>177150.51821600084</v>
      </c>
      <c r="L19" s="108">
        <v>107575.29070299957</v>
      </c>
      <c r="M19" s="108">
        <v>2397.138</v>
      </c>
      <c r="N19" s="81">
        <f>SUM(K19:M19)</f>
        <v>287122.9469190004</v>
      </c>
      <c r="O19" s="108">
        <v>276.9184</v>
      </c>
      <c r="P19" s="108">
        <v>254920.07450199762</v>
      </c>
      <c r="Q19" s="108">
        <v>254390.31616089927</v>
      </c>
      <c r="R19" s="108">
        <v>10000</v>
      </c>
      <c r="S19" s="108">
        <v>15604.34</v>
      </c>
      <c r="T19" s="108">
        <v>0</v>
      </c>
      <c r="U19" s="68">
        <f>SUM(R19:T19)</f>
        <v>25604.34</v>
      </c>
      <c r="V19" s="108">
        <v>10000</v>
      </c>
      <c r="W19" s="108">
        <v>15604.34</v>
      </c>
      <c r="X19" s="108">
        <v>0</v>
      </c>
      <c r="Y19" s="68">
        <f>SUM(V19:X19)</f>
        <v>25604.34</v>
      </c>
      <c r="Z19" s="108">
        <v>3149.500000000011</v>
      </c>
      <c r="AA19" s="109">
        <v>3149.500000000011</v>
      </c>
      <c r="AC19" s="107"/>
      <c r="AD19" s="108"/>
      <c r="AE19" s="108"/>
      <c r="AF19" s="108"/>
      <c r="AG19" s="108"/>
      <c r="AH19" s="108"/>
      <c r="AI19" s="108"/>
      <c r="AJ19" s="108"/>
      <c r="AK19" s="108"/>
      <c r="AL19" s="109"/>
    </row>
    <row r="20" spans="1:38" ht="24.75" customHeight="1" thickBot="1">
      <c r="A20" s="13" t="s">
        <v>35</v>
      </c>
      <c r="B20" s="3" t="s">
        <v>2</v>
      </c>
      <c r="C20" s="29">
        <v>1295</v>
      </c>
      <c r="D20" s="111">
        <v>0</v>
      </c>
      <c r="E20" s="111">
        <v>0</v>
      </c>
      <c r="F20" s="69">
        <f>SUM(C20:E20)</f>
        <v>1295</v>
      </c>
      <c r="G20" s="111">
        <v>1452</v>
      </c>
      <c r="H20" s="47"/>
      <c r="I20" s="111">
        <v>146276.9681189996</v>
      </c>
      <c r="J20" s="111">
        <v>1989.8688525</v>
      </c>
      <c r="K20" s="111">
        <v>146147.45336799952</v>
      </c>
      <c r="L20" s="111">
        <v>0</v>
      </c>
      <c r="M20" s="111">
        <v>0</v>
      </c>
      <c r="N20" s="82">
        <f>SUM(K20:M20)</f>
        <v>146147.45336799952</v>
      </c>
      <c r="O20" s="111">
        <v>1896.6182265</v>
      </c>
      <c r="P20" s="111">
        <v>36182.79513800196</v>
      </c>
      <c r="Q20" s="111">
        <v>25642.139523030077</v>
      </c>
      <c r="R20" s="111">
        <v>0</v>
      </c>
      <c r="S20" s="111">
        <v>0</v>
      </c>
      <c r="T20" s="111">
        <v>0</v>
      </c>
      <c r="U20" s="69">
        <f>SUM(R20:T20)</f>
        <v>0</v>
      </c>
      <c r="V20" s="111">
        <v>0</v>
      </c>
      <c r="W20" s="111">
        <v>0</v>
      </c>
      <c r="X20" s="111">
        <v>0</v>
      </c>
      <c r="Y20" s="69">
        <f>SUM(V20:X20)</f>
        <v>0</v>
      </c>
      <c r="Z20" s="111">
        <v>0</v>
      </c>
      <c r="AA20" s="112">
        <v>0</v>
      </c>
      <c r="AC20" s="110"/>
      <c r="AD20" s="111"/>
      <c r="AE20" s="111"/>
      <c r="AF20" s="111"/>
      <c r="AG20" s="111"/>
      <c r="AH20" s="111"/>
      <c r="AI20" s="111"/>
      <c r="AJ20" s="111"/>
      <c r="AK20" s="111"/>
      <c r="AL20" s="112"/>
    </row>
    <row r="21" spans="1:38" ht="24.75" customHeight="1" thickBot="1">
      <c r="A21" s="13" t="s">
        <v>36</v>
      </c>
      <c r="B21" s="3" t="s">
        <v>37</v>
      </c>
      <c r="C21" s="24">
        <f aca="true" t="shared" si="3" ref="C21:AA21">SUM(C22:C23)</f>
        <v>2349</v>
      </c>
      <c r="D21" s="90">
        <f t="shared" si="3"/>
        <v>2263</v>
      </c>
      <c r="E21" s="90">
        <f t="shared" si="3"/>
        <v>94</v>
      </c>
      <c r="F21" s="66">
        <f t="shared" si="3"/>
        <v>4706</v>
      </c>
      <c r="G21" s="90">
        <f t="shared" si="3"/>
        <v>15965</v>
      </c>
      <c r="H21" s="90">
        <f t="shared" si="3"/>
        <v>4706</v>
      </c>
      <c r="I21" s="90">
        <f t="shared" si="3"/>
        <v>5746051.926010005</v>
      </c>
      <c r="J21" s="90">
        <f t="shared" si="3"/>
        <v>103121.06580800001</v>
      </c>
      <c r="K21" s="90">
        <f t="shared" si="3"/>
        <v>2446472.4134430005</v>
      </c>
      <c r="L21" s="90">
        <f t="shared" si="3"/>
        <v>2658005.7459439947</v>
      </c>
      <c r="M21" s="90">
        <f t="shared" si="3"/>
        <v>41494.530000000006</v>
      </c>
      <c r="N21" s="75">
        <f t="shared" si="3"/>
        <v>5145972.6893869955</v>
      </c>
      <c r="O21" s="90">
        <f t="shared" si="3"/>
        <v>103121.06580800001</v>
      </c>
      <c r="P21" s="90">
        <f t="shared" si="3"/>
        <v>5276718.347337977</v>
      </c>
      <c r="Q21" s="90">
        <f t="shared" si="3"/>
        <v>5217562.754940205</v>
      </c>
      <c r="R21" s="90">
        <f t="shared" si="3"/>
        <v>1277198.0300000003</v>
      </c>
      <c r="S21" s="90">
        <f t="shared" si="3"/>
        <v>2185709.8000000003</v>
      </c>
      <c r="T21" s="90">
        <f t="shared" si="3"/>
        <v>0</v>
      </c>
      <c r="U21" s="66">
        <f t="shared" si="3"/>
        <v>3462907.8300000005</v>
      </c>
      <c r="V21" s="90">
        <f t="shared" si="3"/>
        <v>1277198.0300000003</v>
      </c>
      <c r="W21" s="90">
        <f t="shared" si="3"/>
        <v>2183288.12</v>
      </c>
      <c r="X21" s="90">
        <f t="shared" si="3"/>
        <v>0</v>
      </c>
      <c r="Y21" s="66">
        <f t="shared" si="3"/>
        <v>3460486.1500000004</v>
      </c>
      <c r="Z21" s="90">
        <f t="shared" si="3"/>
        <v>3175602.252236832</v>
      </c>
      <c r="AA21" s="91">
        <f t="shared" si="3"/>
        <v>3173108.345636832</v>
      </c>
      <c r="AC21" s="89">
        <f aca="true" t="shared" si="4" ref="AC21:AL21">SUM(AC22:AC23)</f>
        <v>0</v>
      </c>
      <c r="AD21" s="90">
        <f t="shared" si="4"/>
        <v>0</v>
      </c>
      <c r="AE21" s="90">
        <f t="shared" si="4"/>
        <v>0</v>
      </c>
      <c r="AF21" s="90">
        <f t="shared" si="4"/>
        <v>0</v>
      </c>
      <c r="AG21" s="90">
        <f t="shared" si="4"/>
        <v>0</v>
      </c>
      <c r="AH21" s="90">
        <f t="shared" si="4"/>
        <v>0</v>
      </c>
      <c r="AI21" s="90">
        <f t="shared" si="4"/>
        <v>0</v>
      </c>
      <c r="AJ21" s="90">
        <f t="shared" si="4"/>
        <v>0</v>
      </c>
      <c r="AK21" s="90">
        <f t="shared" si="4"/>
        <v>0</v>
      </c>
      <c r="AL21" s="91">
        <f t="shared" si="4"/>
        <v>0</v>
      </c>
    </row>
    <row r="22" spans="1:38" ht="24.75" customHeight="1">
      <c r="A22" s="21"/>
      <c r="B22" s="6" t="s">
        <v>38</v>
      </c>
      <c r="C22" s="125">
        <v>2349</v>
      </c>
      <c r="D22" s="93">
        <v>2263</v>
      </c>
      <c r="E22" s="93">
        <v>94</v>
      </c>
      <c r="F22" s="62">
        <f>SUM(C22:E22)</f>
        <v>4706</v>
      </c>
      <c r="G22" s="93">
        <v>15965</v>
      </c>
      <c r="H22" s="93">
        <f>F22</f>
        <v>4706</v>
      </c>
      <c r="I22" s="93">
        <v>5746051.926010005</v>
      </c>
      <c r="J22" s="93">
        <v>103121.06580800001</v>
      </c>
      <c r="K22" s="93">
        <v>2446472.4134430005</v>
      </c>
      <c r="L22" s="93">
        <v>2658005.7459439947</v>
      </c>
      <c r="M22" s="93">
        <v>41494.530000000006</v>
      </c>
      <c r="N22" s="76">
        <f>SUM(K22:M22)</f>
        <v>5145972.6893869955</v>
      </c>
      <c r="O22" s="93">
        <v>103121.06580800001</v>
      </c>
      <c r="P22" s="93">
        <v>5276718.347337977</v>
      </c>
      <c r="Q22" s="93">
        <v>5217562.754940205</v>
      </c>
      <c r="R22" s="93">
        <v>1277198.0300000003</v>
      </c>
      <c r="S22" s="93">
        <v>2185709.8000000003</v>
      </c>
      <c r="T22" s="93">
        <v>0</v>
      </c>
      <c r="U22" s="62">
        <f>SUM(R22:T22)</f>
        <v>3462907.8300000005</v>
      </c>
      <c r="V22" s="93">
        <v>1277198.0300000003</v>
      </c>
      <c r="W22" s="93">
        <v>2183288.12</v>
      </c>
      <c r="X22" s="93">
        <v>0</v>
      </c>
      <c r="Y22" s="62">
        <f>SUM(V22:X22)</f>
        <v>3460486.1500000004</v>
      </c>
      <c r="Z22" s="93">
        <v>3175602.252236832</v>
      </c>
      <c r="AA22" s="94">
        <v>3173108.345636832</v>
      </c>
      <c r="AC22" s="92"/>
      <c r="AD22" s="93"/>
      <c r="AE22" s="93"/>
      <c r="AF22" s="93"/>
      <c r="AG22" s="93"/>
      <c r="AH22" s="93"/>
      <c r="AI22" s="93"/>
      <c r="AJ22" s="93"/>
      <c r="AK22" s="93"/>
      <c r="AL22" s="94"/>
    </row>
    <row r="23" spans="1:38" ht="24.75" customHeight="1" thickBot="1">
      <c r="A23" s="19"/>
      <c r="B23" s="42" t="s">
        <v>39</v>
      </c>
      <c r="C23" s="30">
        <v>0</v>
      </c>
      <c r="D23" s="135">
        <v>0</v>
      </c>
      <c r="E23" s="135">
        <v>0</v>
      </c>
      <c r="F23" s="59">
        <f>SUM(C23:E23)</f>
        <v>0</v>
      </c>
      <c r="G23" s="135">
        <v>0</v>
      </c>
      <c r="H23" s="135">
        <f>F23</f>
        <v>0</v>
      </c>
      <c r="I23" s="135">
        <v>0</v>
      </c>
      <c r="J23" s="135">
        <v>0</v>
      </c>
      <c r="K23" s="135">
        <v>0</v>
      </c>
      <c r="L23" s="135">
        <v>0</v>
      </c>
      <c r="M23" s="135">
        <v>0</v>
      </c>
      <c r="N23" s="56">
        <f>SUM(K23:M23)</f>
        <v>0</v>
      </c>
      <c r="O23" s="135">
        <v>0</v>
      </c>
      <c r="P23" s="135">
        <v>0</v>
      </c>
      <c r="Q23" s="135">
        <v>0</v>
      </c>
      <c r="R23" s="135">
        <v>0</v>
      </c>
      <c r="S23" s="135">
        <v>0</v>
      </c>
      <c r="T23" s="135">
        <v>0</v>
      </c>
      <c r="U23" s="59">
        <f>SUM(R23:T23)</f>
        <v>0</v>
      </c>
      <c r="V23" s="135">
        <v>0</v>
      </c>
      <c r="W23" s="135">
        <v>0</v>
      </c>
      <c r="X23" s="135">
        <v>0</v>
      </c>
      <c r="Y23" s="59">
        <f>SUM(V23:X23)</f>
        <v>0</v>
      </c>
      <c r="Z23" s="135">
        <v>0</v>
      </c>
      <c r="AA23" s="136">
        <v>0</v>
      </c>
      <c r="AC23" s="134"/>
      <c r="AD23" s="135"/>
      <c r="AE23" s="135"/>
      <c r="AF23" s="135"/>
      <c r="AG23" s="135"/>
      <c r="AH23" s="135"/>
      <c r="AI23" s="135"/>
      <c r="AJ23" s="135"/>
      <c r="AK23" s="135"/>
      <c r="AL23" s="136"/>
    </row>
    <row r="24" spans="1:38" ht="24.75" customHeight="1" thickBot="1">
      <c r="A24" s="13" t="s">
        <v>40</v>
      </c>
      <c r="B24" s="3" t="s">
        <v>41</v>
      </c>
      <c r="C24" s="31">
        <f aca="true" t="shared" si="5" ref="C24:AA24">SUM(C25:C27)</f>
        <v>4498</v>
      </c>
      <c r="D24" s="114">
        <f t="shared" si="5"/>
        <v>164256</v>
      </c>
      <c r="E24" s="114">
        <f t="shared" si="5"/>
        <v>624</v>
      </c>
      <c r="F24" s="70">
        <f t="shared" si="5"/>
        <v>169378</v>
      </c>
      <c r="G24" s="114">
        <f t="shared" si="5"/>
        <v>68317</v>
      </c>
      <c r="H24" s="114">
        <f t="shared" si="5"/>
        <v>169357</v>
      </c>
      <c r="I24" s="114">
        <f t="shared" si="5"/>
        <v>1784276.972583638</v>
      </c>
      <c r="J24" s="114">
        <f t="shared" si="5"/>
        <v>58702.85549999999</v>
      </c>
      <c r="K24" s="114">
        <f t="shared" si="5"/>
        <v>544413.0538664114</v>
      </c>
      <c r="L24" s="114">
        <f t="shared" si="5"/>
        <v>987098.7069572359</v>
      </c>
      <c r="M24" s="114">
        <f t="shared" si="5"/>
        <v>147874.4956790006</v>
      </c>
      <c r="N24" s="15">
        <f t="shared" si="5"/>
        <v>1679386.256502648</v>
      </c>
      <c r="O24" s="114">
        <f t="shared" si="5"/>
        <v>58702.8555</v>
      </c>
      <c r="P24" s="114">
        <f t="shared" si="5"/>
        <v>1786976.686415115</v>
      </c>
      <c r="Q24" s="114">
        <f t="shared" si="5"/>
        <v>1709794.88867726</v>
      </c>
      <c r="R24" s="114">
        <f t="shared" si="5"/>
        <v>222197.09</v>
      </c>
      <c r="S24" s="114">
        <f t="shared" si="5"/>
        <v>329079.01117647055</v>
      </c>
      <c r="T24" s="114">
        <f t="shared" si="5"/>
        <v>10832.82</v>
      </c>
      <c r="U24" s="70">
        <f t="shared" si="5"/>
        <v>562108.9211764706</v>
      </c>
      <c r="V24" s="114">
        <f t="shared" si="5"/>
        <v>166278.91</v>
      </c>
      <c r="W24" s="114">
        <f t="shared" si="5"/>
        <v>329079.01117647055</v>
      </c>
      <c r="X24" s="114">
        <f t="shared" si="5"/>
        <v>10832.82</v>
      </c>
      <c r="Y24" s="70">
        <f t="shared" si="5"/>
        <v>506190.7411764706</v>
      </c>
      <c r="Z24" s="114">
        <f t="shared" si="5"/>
        <v>457192.03386523493</v>
      </c>
      <c r="AA24" s="115">
        <f t="shared" si="5"/>
        <v>567345.1418652349</v>
      </c>
      <c r="AC24" s="113">
        <f aca="true" t="shared" si="6" ref="AC24:AL24">SUM(AC25:AC27)</f>
        <v>0</v>
      </c>
      <c r="AD24" s="114">
        <f t="shared" si="6"/>
        <v>0</v>
      </c>
      <c r="AE24" s="114">
        <f t="shared" si="6"/>
        <v>-149654.584527894</v>
      </c>
      <c r="AF24" s="114">
        <f t="shared" si="6"/>
        <v>0</v>
      </c>
      <c r="AG24" s="114">
        <f t="shared" si="6"/>
        <v>0</v>
      </c>
      <c r="AH24" s="114">
        <f t="shared" si="6"/>
        <v>0</v>
      </c>
      <c r="AI24" s="114">
        <f t="shared" si="6"/>
        <v>0</v>
      </c>
      <c r="AJ24" s="114">
        <f t="shared" si="6"/>
        <v>0</v>
      </c>
      <c r="AK24" s="114">
        <f t="shared" si="6"/>
        <v>-43648.09803921569</v>
      </c>
      <c r="AL24" s="115">
        <f t="shared" si="6"/>
        <v>-43648.09803921569</v>
      </c>
    </row>
    <row r="25" spans="1:38" ht="24.75" customHeight="1">
      <c r="A25" s="17"/>
      <c r="B25" s="6" t="s">
        <v>42</v>
      </c>
      <c r="C25" s="125">
        <v>2271</v>
      </c>
      <c r="D25" s="93">
        <v>157192</v>
      </c>
      <c r="E25" s="93">
        <v>0</v>
      </c>
      <c r="F25" s="62">
        <f>SUM(C25:E25)</f>
        <v>159463</v>
      </c>
      <c r="G25" s="93">
        <v>33811</v>
      </c>
      <c r="H25" s="93">
        <f>F25</f>
        <v>159463</v>
      </c>
      <c r="I25" s="93">
        <v>436090.29411764705</v>
      </c>
      <c r="J25" s="93">
        <v>0</v>
      </c>
      <c r="K25" s="93">
        <v>27735.823529411766</v>
      </c>
      <c r="L25" s="93">
        <v>408354.4705882353</v>
      </c>
      <c r="M25" s="93">
        <v>0</v>
      </c>
      <c r="N25" s="76">
        <f>SUM(K25:M25)</f>
        <v>436090.29411764705</v>
      </c>
      <c r="O25" s="93">
        <v>0</v>
      </c>
      <c r="P25" s="93">
        <v>444305.0986210654</v>
      </c>
      <c r="Q25" s="93">
        <v>444305.0986210654</v>
      </c>
      <c r="R25" s="93">
        <v>1553.74</v>
      </c>
      <c r="S25" s="93">
        <v>29125.16117647058</v>
      </c>
      <c r="T25" s="93">
        <v>0</v>
      </c>
      <c r="U25" s="62">
        <f>SUM(R25:T25)</f>
        <v>30678.901176470583</v>
      </c>
      <c r="V25" s="93">
        <v>1553.74</v>
      </c>
      <c r="W25" s="93">
        <v>29125.16117647058</v>
      </c>
      <c r="X25" s="93">
        <v>0</v>
      </c>
      <c r="Y25" s="62">
        <f>SUM(V25:X25)</f>
        <v>30678.901176470583</v>
      </c>
      <c r="Z25" s="93">
        <v>30941.360588235275</v>
      </c>
      <c r="AA25" s="94">
        <v>30941.360588235275</v>
      </c>
      <c r="AC25" s="92">
        <v>0</v>
      </c>
      <c r="AD25" s="93">
        <v>0</v>
      </c>
      <c r="AE25" s="93">
        <v>-149654.584527894</v>
      </c>
      <c r="AF25" s="93">
        <v>0</v>
      </c>
      <c r="AG25" s="93">
        <v>0</v>
      </c>
      <c r="AH25" s="93">
        <v>0</v>
      </c>
      <c r="AI25" s="93">
        <v>0</v>
      </c>
      <c r="AJ25" s="93">
        <v>0</v>
      </c>
      <c r="AK25" s="93">
        <v>-43648.09803921569</v>
      </c>
      <c r="AL25" s="94">
        <v>-43648.09803921569</v>
      </c>
    </row>
    <row r="26" spans="1:38" ht="24.75" customHeight="1">
      <c r="A26" s="18"/>
      <c r="B26" s="7" t="s">
        <v>3</v>
      </c>
      <c r="C26" s="32">
        <v>2207</v>
      </c>
      <c r="D26" s="129">
        <v>7064</v>
      </c>
      <c r="E26" s="129">
        <v>623</v>
      </c>
      <c r="F26" s="60">
        <f>SUM(C26:E26)</f>
        <v>9894</v>
      </c>
      <c r="G26" s="129">
        <v>34430</v>
      </c>
      <c r="H26" s="129">
        <f>F26</f>
        <v>9894</v>
      </c>
      <c r="I26" s="129">
        <v>1178977.776215991</v>
      </c>
      <c r="J26" s="129">
        <v>1863.8300000000004</v>
      </c>
      <c r="K26" s="129">
        <v>394346.9697099996</v>
      </c>
      <c r="L26" s="129">
        <v>578744.2363690006</v>
      </c>
      <c r="M26" s="129">
        <v>120874.4956790006</v>
      </c>
      <c r="N26" s="57">
        <f>SUM(K26:M26)</f>
        <v>1093965.7017580008</v>
      </c>
      <c r="O26" s="129">
        <v>1863.8300000000004</v>
      </c>
      <c r="P26" s="129">
        <v>1049635.3075730496</v>
      </c>
      <c r="Q26" s="129">
        <v>1049029.5388170497</v>
      </c>
      <c r="R26" s="129">
        <v>164725.17</v>
      </c>
      <c r="S26" s="129">
        <v>299953.85</v>
      </c>
      <c r="T26" s="129">
        <v>10832.82</v>
      </c>
      <c r="U26" s="60">
        <f>SUM(R26:T26)</f>
        <v>475511.84</v>
      </c>
      <c r="V26" s="129">
        <v>164725.17</v>
      </c>
      <c r="W26" s="129">
        <v>299953.85</v>
      </c>
      <c r="X26" s="129">
        <v>10832.82</v>
      </c>
      <c r="Y26" s="60">
        <f>SUM(V26:X26)</f>
        <v>475511.84</v>
      </c>
      <c r="Z26" s="129">
        <v>525290.4299999997</v>
      </c>
      <c r="AA26" s="130">
        <v>525290.4299999997</v>
      </c>
      <c r="AC26" s="128"/>
      <c r="AD26" s="129"/>
      <c r="AE26" s="129"/>
      <c r="AF26" s="129"/>
      <c r="AG26" s="129"/>
      <c r="AH26" s="129"/>
      <c r="AI26" s="129"/>
      <c r="AJ26" s="129"/>
      <c r="AK26" s="129"/>
      <c r="AL26" s="130"/>
    </row>
    <row r="27" spans="1:38" ht="24.75" customHeight="1" thickBot="1">
      <c r="A27" s="20"/>
      <c r="B27" s="42" t="s">
        <v>43</v>
      </c>
      <c r="C27" s="33">
        <v>20</v>
      </c>
      <c r="D27" s="119">
        <v>0</v>
      </c>
      <c r="E27" s="119">
        <v>1</v>
      </c>
      <c r="F27" s="71">
        <f>SUM(C27:E27)</f>
        <v>21</v>
      </c>
      <c r="G27" s="119">
        <v>76</v>
      </c>
      <c r="H27" s="48"/>
      <c r="I27" s="119">
        <v>169208.90225000004</v>
      </c>
      <c r="J27" s="119">
        <v>56839.02549999999</v>
      </c>
      <c r="K27" s="119">
        <v>122330.26062700003</v>
      </c>
      <c r="L27" s="119">
        <v>0</v>
      </c>
      <c r="M27" s="119">
        <v>27000</v>
      </c>
      <c r="N27" s="83">
        <f>SUM(K27:M27)</f>
        <v>149330.260627</v>
      </c>
      <c r="O27" s="119">
        <v>56839.025499999996</v>
      </c>
      <c r="P27" s="119">
        <v>293036.28022099996</v>
      </c>
      <c r="Q27" s="119">
        <v>216460.25123914477</v>
      </c>
      <c r="R27" s="119">
        <v>55918.18</v>
      </c>
      <c r="S27" s="119">
        <v>0</v>
      </c>
      <c r="T27" s="119">
        <v>0</v>
      </c>
      <c r="U27" s="71">
        <f>SUM(R27:T27)</f>
        <v>55918.18</v>
      </c>
      <c r="V27" s="119">
        <v>0</v>
      </c>
      <c r="W27" s="119">
        <v>0</v>
      </c>
      <c r="X27" s="119">
        <v>0</v>
      </c>
      <c r="Y27" s="71">
        <f>SUM(V27:X27)</f>
        <v>0</v>
      </c>
      <c r="Z27" s="119">
        <v>-99039.75672300007</v>
      </c>
      <c r="AA27" s="120">
        <v>11113.35127699994</v>
      </c>
      <c r="AC27" s="124"/>
      <c r="AD27" s="119"/>
      <c r="AE27" s="119"/>
      <c r="AF27" s="119"/>
      <c r="AG27" s="119"/>
      <c r="AH27" s="119"/>
      <c r="AI27" s="119"/>
      <c r="AJ27" s="119"/>
      <c r="AK27" s="119"/>
      <c r="AL27" s="120"/>
    </row>
    <row r="28" spans="1:38" ht="24.75" customHeight="1" thickBot="1">
      <c r="A28" s="13" t="s">
        <v>44</v>
      </c>
      <c r="B28" s="3" t="s">
        <v>4</v>
      </c>
      <c r="C28" s="29">
        <v>0</v>
      </c>
      <c r="D28" s="111">
        <v>0</v>
      </c>
      <c r="E28" s="111">
        <v>0</v>
      </c>
      <c r="F28" s="69">
        <f>SUM(C28:E28)</f>
        <v>0</v>
      </c>
      <c r="G28" s="111">
        <v>0</v>
      </c>
      <c r="H28" s="51"/>
      <c r="I28" s="111">
        <v>0</v>
      </c>
      <c r="J28" s="111">
        <v>0</v>
      </c>
      <c r="K28" s="111">
        <v>0</v>
      </c>
      <c r="L28" s="111">
        <v>0</v>
      </c>
      <c r="M28" s="111">
        <v>0</v>
      </c>
      <c r="N28" s="82">
        <f>SUM(K28:M28)</f>
        <v>0</v>
      </c>
      <c r="O28" s="111">
        <v>0</v>
      </c>
      <c r="P28" s="111">
        <v>0</v>
      </c>
      <c r="Q28" s="111">
        <v>0</v>
      </c>
      <c r="R28" s="111">
        <v>0</v>
      </c>
      <c r="S28" s="111">
        <v>0</v>
      </c>
      <c r="T28" s="111">
        <v>0</v>
      </c>
      <c r="U28" s="69">
        <f>SUM(R28:T28)</f>
        <v>0</v>
      </c>
      <c r="V28" s="111">
        <v>0</v>
      </c>
      <c r="W28" s="111">
        <v>0</v>
      </c>
      <c r="X28" s="111">
        <v>0</v>
      </c>
      <c r="Y28" s="69">
        <f>SUM(V28:X28)</f>
        <v>0</v>
      </c>
      <c r="Z28" s="111">
        <v>0</v>
      </c>
      <c r="AA28" s="112">
        <v>0</v>
      </c>
      <c r="AC28" s="110"/>
      <c r="AD28" s="111"/>
      <c r="AE28" s="111"/>
      <c r="AF28" s="111"/>
      <c r="AG28" s="111"/>
      <c r="AH28" s="111"/>
      <c r="AI28" s="111"/>
      <c r="AJ28" s="111"/>
      <c r="AK28" s="111"/>
      <c r="AL28" s="112"/>
    </row>
    <row r="29" spans="1:38" ht="24.75" customHeight="1" thickBot="1">
      <c r="A29" s="22" t="s">
        <v>45</v>
      </c>
      <c r="B29" s="43" t="s">
        <v>12</v>
      </c>
      <c r="C29" s="34">
        <v>0</v>
      </c>
      <c r="D29" s="14">
        <v>0</v>
      </c>
      <c r="E29" s="14">
        <v>1</v>
      </c>
      <c r="F29" s="72">
        <f>SUM(C29:E29)</f>
        <v>1</v>
      </c>
      <c r="G29" s="14">
        <v>4</v>
      </c>
      <c r="H29" s="52">
        <f>F29</f>
        <v>1</v>
      </c>
      <c r="I29" s="14">
        <v>239892.57</v>
      </c>
      <c r="J29" s="14">
        <v>210156.7825</v>
      </c>
      <c r="K29" s="14">
        <v>0</v>
      </c>
      <c r="L29" s="14">
        <v>0</v>
      </c>
      <c r="M29" s="14">
        <v>239892.57</v>
      </c>
      <c r="N29" s="84">
        <f>SUM(K29:M29)</f>
        <v>239892.57</v>
      </c>
      <c r="O29" s="14">
        <v>210156.7825</v>
      </c>
      <c r="P29" s="14">
        <v>100955.01959000004</v>
      </c>
      <c r="Q29" s="14">
        <v>7393.32421539347</v>
      </c>
      <c r="R29" s="14">
        <v>0</v>
      </c>
      <c r="S29" s="14">
        <v>0</v>
      </c>
      <c r="T29" s="14">
        <v>0</v>
      </c>
      <c r="U29" s="72">
        <f>SUM(R29:T29)</f>
        <v>0</v>
      </c>
      <c r="V29" s="14">
        <v>0</v>
      </c>
      <c r="W29" s="14">
        <v>0</v>
      </c>
      <c r="X29" s="14">
        <v>0</v>
      </c>
      <c r="Y29" s="72">
        <f>SUM(V29:X29)</f>
        <v>0</v>
      </c>
      <c r="Z29" s="14">
        <v>662712</v>
      </c>
      <c r="AA29" s="23">
        <v>0</v>
      </c>
      <c r="AC29" s="54"/>
      <c r="AD29" s="14"/>
      <c r="AE29" s="14"/>
      <c r="AF29" s="14"/>
      <c r="AG29" s="14"/>
      <c r="AH29" s="14"/>
      <c r="AI29" s="14"/>
      <c r="AJ29" s="14"/>
      <c r="AK29" s="14"/>
      <c r="AL29" s="23"/>
    </row>
    <row r="30" spans="1:38" ht="36" thickBot="1">
      <c r="A30" s="13" t="s">
        <v>46</v>
      </c>
      <c r="B30" s="3" t="s">
        <v>47</v>
      </c>
      <c r="C30" s="31">
        <f>SUM(C31:C32)</f>
        <v>0</v>
      </c>
      <c r="D30" s="114">
        <f>SUM(D31:D32)</f>
        <v>0</v>
      </c>
      <c r="E30" s="114">
        <f>SUM(E31:E32)</f>
        <v>0</v>
      </c>
      <c r="F30" s="70">
        <f>SUM(F31:F32)</f>
        <v>0</v>
      </c>
      <c r="G30" s="114">
        <f>SUM(G31:G32)</f>
        <v>0</v>
      </c>
      <c r="H30" s="47"/>
      <c r="I30" s="114">
        <f aca="true" t="shared" si="7" ref="I30:AA30">SUM(I31:I32)</f>
        <v>0</v>
      </c>
      <c r="J30" s="114">
        <f t="shared" si="7"/>
        <v>0</v>
      </c>
      <c r="K30" s="114">
        <f t="shared" si="7"/>
        <v>0</v>
      </c>
      <c r="L30" s="114">
        <f t="shared" si="7"/>
        <v>0</v>
      </c>
      <c r="M30" s="114">
        <f t="shared" si="7"/>
        <v>0</v>
      </c>
      <c r="N30" s="15">
        <f t="shared" si="7"/>
        <v>0</v>
      </c>
      <c r="O30" s="114">
        <f t="shared" si="7"/>
        <v>0</v>
      </c>
      <c r="P30" s="114">
        <f t="shared" si="7"/>
        <v>0</v>
      </c>
      <c r="Q30" s="114">
        <f t="shared" si="7"/>
        <v>0</v>
      </c>
      <c r="R30" s="114">
        <f t="shared" si="7"/>
        <v>0</v>
      </c>
      <c r="S30" s="114">
        <f t="shared" si="7"/>
        <v>0</v>
      </c>
      <c r="T30" s="114">
        <f t="shared" si="7"/>
        <v>0</v>
      </c>
      <c r="U30" s="70">
        <f t="shared" si="7"/>
        <v>0</v>
      </c>
      <c r="V30" s="114">
        <f t="shared" si="7"/>
        <v>0</v>
      </c>
      <c r="W30" s="114">
        <f t="shared" si="7"/>
        <v>0</v>
      </c>
      <c r="X30" s="114">
        <f t="shared" si="7"/>
        <v>0</v>
      </c>
      <c r="Y30" s="70">
        <f t="shared" si="7"/>
        <v>0</v>
      </c>
      <c r="Z30" s="114">
        <f t="shared" si="7"/>
        <v>0</v>
      </c>
      <c r="AA30" s="115">
        <f t="shared" si="7"/>
        <v>0</v>
      </c>
      <c r="AC30" s="113">
        <f aca="true" t="shared" si="8" ref="AC30:AL30">SUM(AC31:AC32)</f>
        <v>0</v>
      </c>
      <c r="AD30" s="114">
        <f t="shared" si="8"/>
        <v>0</v>
      </c>
      <c r="AE30" s="114">
        <f t="shared" si="8"/>
        <v>0</v>
      </c>
      <c r="AF30" s="114">
        <f t="shared" si="8"/>
        <v>0</v>
      </c>
      <c r="AG30" s="114">
        <f t="shared" si="8"/>
        <v>0</v>
      </c>
      <c r="AH30" s="114">
        <f t="shared" si="8"/>
        <v>0</v>
      </c>
      <c r="AI30" s="114">
        <f t="shared" si="8"/>
        <v>0</v>
      </c>
      <c r="AJ30" s="114">
        <f t="shared" si="8"/>
        <v>0</v>
      </c>
      <c r="AK30" s="114">
        <f t="shared" si="8"/>
        <v>0</v>
      </c>
      <c r="AL30" s="115">
        <f t="shared" si="8"/>
        <v>0</v>
      </c>
    </row>
    <row r="31" spans="1:38" ht="27">
      <c r="A31" s="21"/>
      <c r="B31" s="6" t="s">
        <v>48</v>
      </c>
      <c r="C31" s="35">
        <v>0</v>
      </c>
      <c r="D31" s="132">
        <v>0</v>
      </c>
      <c r="E31" s="132">
        <v>0</v>
      </c>
      <c r="F31" s="61">
        <f>SUM(C31:E31)</f>
        <v>0</v>
      </c>
      <c r="G31" s="132">
        <v>0</v>
      </c>
      <c r="H31" s="46"/>
      <c r="I31" s="132">
        <v>0</v>
      </c>
      <c r="J31" s="132">
        <v>0</v>
      </c>
      <c r="K31" s="132">
        <v>0</v>
      </c>
      <c r="L31" s="132">
        <v>0</v>
      </c>
      <c r="M31" s="132">
        <v>0</v>
      </c>
      <c r="N31" s="58">
        <f>SUM(K31:M31)</f>
        <v>0</v>
      </c>
      <c r="O31" s="132">
        <v>0</v>
      </c>
      <c r="P31" s="132">
        <v>0</v>
      </c>
      <c r="Q31" s="132">
        <v>0</v>
      </c>
      <c r="R31" s="132">
        <v>0</v>
      </c>
      <c r="S31" s="132">
        <v>0</v>
      </c>
      <c r="T31" s="132">
        <v>0</v>
      </c>
      <c r="U31" s="61">
        <f>SUM(R31:T31)</f>
        <v>0</v>
      </c>
      <c r="V31" s="132">
        <v>0</v>
      </c>
      <c r="W31" s="132">
        <v>0</v>
      </c>
      <c r="X31" s="132">
        <v>0</v>
      </c>
      <c r="Y31" s="61">
        <f>SUM(V31:X31)</f>
        <v>0</v>
      </c>
      <c r="Z31" s="132">
        <v>0</v>
      </c>
      <c r="AA31" s="133">
        <v>0</v>
      </c>
      <c r="AC31" s="131"/>
      <c r="AD31" s="132"/>
      <c r="AE31" s="132"/>
      <c r="AF31" s="132"/>
      <c r="AG31" s="132"/>
      <c r="AH31" s="132"/>
      <c r="AI31" s="132"/>
      <c r="AJ31" s="132"/>
      <c r="AK31" s="132"/>
      <c r="AL31" s="133"/>
    </row>
    <row r="32" spans="1:38" ht="42" thickBot="1">
      <c r="A32" s="19"/>
      <c r="B32" s="42" t="s">
        <v>49</v>
      </c>
      <c r="C32" s="30">
        <v>0</v>
      </c>
      <c r="D32" s="135">
        <v>0</v>
      </c>
      <c r="E32" s="135">
        <v>0</v>
      </c>
      <c r="F32" s="59">
        <f>SUM(C32:E32)</f>
        <v>0</v>
      </c>
      <c r="G32" s="135">
        <v>0</v>
      </c>
      <c r="H32" s="127"/>
      <c r="I32" s="135">
        <v>0</v>
      </c>
      <c r="J32" s="135">
        <v>0</v>
      </c>
      <c r="K32" s="135">
        <v>0</v>
      </c>
      <c r="L32" s="135">
        <v>0</v>
      </c>
      <c r="M32" s="135">
        <v>0</v>
      </c>
      <c r="N32" s="56">
        <f>SUM(K32:M32)</f>
        <v>0</v>
      </c>
      <c r="O32" s="135">
        <v>0</v>
      </c>
      <c r="P32" s="135">
        <v>0</v>
      </c>
      <c r="Q32" s="135">
        <v>0</v>
      </c>
      <c r="R32" s="135">
        <v>0</v>
      </c>
      <c r="S32" s="135">
        <v>0</v>
      </c>
      <c r="T32" s="135">
        <v>0</v>
      </c>
      <c r="U32" s="59">
        <f>SUM(R32:T32)</f>
        <v>0</v>
      </c>
      <c r="V32" s="135">
        <v>0</v>
      </c>
      <c r="W32" s="135">
        <v>0</v>
      </c>
      <c r="X32" s="135">
        <v>0</v>
      </c>
      <c r="Y32" s="59">
        <f>SUM(V32:X32)</f>
        <v>0</v>
      </c>
      <c r="Z32" s="135">
        <v>0</v>
      </c>
      <c r="AA32" s="136">
        <v>0</v>
      </c>
      <c r="AC32" s="134"/>
      <c r="AD32" s="135"/>
      <c r="AE32" s="135"/>
      <c r="AF32" s="135"/>
      <c r="AG32" s="135"/>
      <c r="AH32" s="135"/>
      <c r="AI32" s="135"/>
      <c r="AJ32" s="135"/>
      <c r="AK32" s="135"/>
      <c r="AL32" s="136"/>
    </row>
    <row r="33" spans="1:38" ht="24" thickBot="1">
      <c r="A33" s="13" t="s">
        <v>50</v>
      </c>
      <c r="B33" s="3" t="s">
        <v>13</v>
      </c>
      <c r="C33" s="29">
        <v>1</v>
      </c>
      <c r="D33" s="111">
        <v>0</v>
      </c>
      <c r="E33" s="111">
        <v>0</v>
      </c>
      <c r="F33" s="69">
        <f>SUM(C33:E33)</f>
        <v>1</v>
      </c>
      <c r="G33" s="111">
        <v>2</v>
      </c>
      <c r="H33" s="111">
        <f>F33</f>
        <v>1</v>
      </c>
      <c r="I33" s="111">
        <v>12977.36</v>
      </c>
      <c r="J33" s="111">
        <v>152.2388578125</v>
      </c>
      <c r="K33" s="111">
        <v>12977.36</v>
      </c>
      <c r="L33" s="111">
        <v>0</v>
      </c>
      <c r="M33" s="111">
        <v>0</v>
      </c>
      <c r="N33" s="82">
        <f>SUM(K33:M33)</f>
        <v>12977.36</v>
      </c>
      <c r="O33" s="111">
        <v>152.2388578125</v>
      </c>
      <c r="P33" s="111">
        <v>2670.5372510000016</v>
      </c>
      <c r="Q33" s="111">
        <v>2518.2983931875015</v>
      </c>
      <c r="R33" s="111">
        <v>0</v>
      </c>
      <c r="S33" s="111">
        <v>0</v>
      </c>
      <c r="T33" s="111">
        <v>0</v>
      </c>
      <c r="U33" s="69">
        <f>SUM(R33:T33)</f>
        <v>0</v>
      </c>
      <c r="V33" s="111">
        <v>0</v>
      </c>
      <c r="W33" s="111">
        <v>0</v>
      </c>
      <c r="X33" s="111">
        <v>0</v>
      </c>
      <c r="Y33" s="69">
        <f>SUM(V33:X33)</f>
        <v>0</v>
      </c>
      <c r="Z33" s="111">
        <v>0</v>
      </c>
      <c r="AA33" s="112">
        <v>0</v>
      </c>
      <c r="AC33" s="110"/>
      <c r="AD33" s="111"/>
      <c r="AE33" s="111"/>
      <c r="AF33" s="111"/>
      <c r="AG33" s="111"/>
      <c r="AH33" s="111"/>
      <c r="AI33" s="111"/>
      <c r="AJ33" s="111"/>
      <c r="AK33" s="111"/>
      <c r="AL33" s="112"/>
    </row>
    <row r="34" spans="1:38" ht="36" thickBot="1">
      <c r="A34" s="13" t="s">
        <v>51</v>
      </c>
      <c r="B34" s="3" t="s">
        <v>14</v>
      </c>
      <c r="C34" s="31">
        <f>SUM(C35:C36)</f>
        <v>0</v>
      </c>
      <c r="D34" s="114">
        <f>SUM(D35:D36)</f>
        <v>0</v>
      </c>
      <c r="E34" s="114">
        <f>SUM(E35:E36)</f>
        <v>0</v>
      </c>
      <c r="F34" s="70">
        <f>SUM(F35:F36)</f>
        <v>0</v>
      </c>
      <c r="G34" s="114">
        <f>SUM(G35:G36)</f>
        <v>0</v>
      </c>
      <c r="H34" s="48"/>
      <c r="I34" s="114">
        <f aca="true" t="shared" si="9" ref="I34:AA34">SUM(I35:I36)</f>
        <v>0</v>
      </c>
      <c r="J34" s="114">
        <f t="shared" si="9"/>
        <v>0</v>
      </c>
      <c r="K34" s="114">
        <f t="shared" si="9"/>
        <v>0</v>
      </c>
      <c r="L34" s="114">
        <f t="shared" si="9"/>
        <v>0</v>
      </c>
      <c r="M34" s="114">
        <f t="shared" si="9"/>
        <v>0</v>
      </c>
      <c r="N34" s="15">
        <f t="shared" si="9"/>
        <v>0</v>
      </c>
      <c r="O34" s="114">
        <f t="shared" si="9"/>
        <v>0</v>
      </c>
      <c r="P34" s="114">
        <f t="shared" si="9"/>
        <v>0</v>
      </c>
      <c r="Q34" s="114">
        <f t="shared" si="9"/>
        <v>0</v>
      </c>
      <c r="R34" s="114">
        <f t="shared" si="9"/>
        <v>0</v>
      </c>
      <c r="S34" s="114">
        <f t="shared" si="9"/>
        <v>0</v>
      </c>
      <c r="T34" s="114">
        <f t="shared" si="9"/>
        <v>0</v>
      </c>
      <c r="U34" s="70">
        <f t="shared" si="9"/>
        <v>0</v>
      </c>
      <c r="V34" s="114">
        <f t="shared" si="9"/>
        <v>0</v>
      </c>
      <c r="W34" s="114">
        <f t="shared" si="9"/>
        <v>0</v>
      </c>
      <c r="X34" s="114">
        <f t="shared" si="9"/>
        <v>0</v>
      </c>
      <c r="Y34" s="70">
        <f t="shared" si="9"/>
        <v>0</v>
      </c>
      <c r="Z34" s="114">
        <f t="shared" si="9"/>
        <v>0</v>
      </c>
      <c r="AA34" s="115">
        <f t="shared" si="9"/>
        <v>0</v>
      </c>
      <c r="AC34" s="113">
        <f aca="true" t="shared" si="10" ref="AC34:AL34">SUM(AC35:AC36)</f>
        <v>0</v>
      </c>
      <c r="AD34" s="114">
        <f t="shared" si="10"/>
        <v>0</v>
      </c>
      <c r="AE34" s="114">
        <f t="shared" si="10"/>
        <v>0</v>
      </c>
      <c r="AF34" s="114">
        <f t="shared" si="10"/>
        <v>0</v>
      </c>
      <c r="AG34" s="114">
        <f t="shared" si="10"/>
        <v>0</v>
      </c>
      <c r="AH34" s="114">
        <f t="shared" si="10"/>
        <v>0</v>
      </c>
      <c r="AI34" s="114">
        <f t="shared" si="10"/>
        <v>0</v>
      </c>
      <c r="AJ34" s="114">
        <f t="shared" si="10"/>
        <v>0</v>
      </c>
      <c r="AK34" s="114">
        <f t="shared" si="10"/>
        <v>0</v>
      </c>
      <c r="AL34" s="115">
        <f t="shared" si="10"/>
        <v>0</v>
      </c>
    </row>
    <row r="35" spans="1:38" ht="27">
      <c r="A35" s="21"/>
      <c r="B35" s="8" t="s">
        <v>52</v>
      </c>
      <c r="C35" s="27">
        <v>0</v>
      </c>
      <c r="D35" s="105">
        <v>0</v>
      </c>
      <c r="E35" s="105">
        <v>0</v>
      </c>
      <c r="F35" s="67">
        <f>SUM(C35:E35)</f>
        <v>0</v>
      </c>
      <c r="G35" s="105">
        <v>0</v>
      </c>
      <c r="H35" s="49"/>
      <c r="I35" s="105">
        <v>0</v>
      </c>
      <c r="J35" s="105">
        <v>0</v>
      </c>
      <c r="K35" s="105">
        <v>0</v>
      </c>
      <c r="L35" s="105">
        <v>0</v>
      </c>
      <c r="M35" s="105">
        <v>0</v>
      </c>
      <c r="N35" s="80">
        <f>SUM(K35:M35)</f>
        <v>0</v>
      </c>
      <c r="O35" s="105">
        <v>0</v>
      </c>
      <c r="P35" s="105">
        <v>0</v>
      </c>
      <c r="Q35" s="105">
        <v>0</v>
      </c>
      <c r="R35" s="105">
        <v>0</v>
      </c>
      <c r="S35" s="105">
        <v>0</v>
      </c>
      <c r="T35" s="105">
        <v>0</v>
      </c>
      <c r="U35" s="67">
        <f>SUM(R35:T35)</f>
        <v>0</v>
      </c>
      <c r="V35" s="105">
        <v>0</v>
      </c>
      <c r="W35" s="105">
        <v>0</v>
      </c>
      <c r="X35" s="105">
        <v>0</v>
      </c>
      <c r="Y35" s="67">
        <f>SUM(V35:X35)</f>
        <v>0</v>
      </c>
      <c r="Z35" s="105">
        <v>0</v>
      </c>
      <c r="AA35" s="106">
        <v>0</v>
      </c>
      <c r="AC35" s="104"/>
      <c r="AD35" s="105"/>
      <c r="AE35" s="105"/>
      <c r="AF35" s="105"/>
      <c r="AG35" s="105"/>
      <c r="AH35" s="105"/>
      <c r="AI35" s="105"/>
      <c r="AJ35" s="105"/>
      <c r="AK35" s="105"/>
      <c r="AL35" s="106"/>
    </row>
    <row r="36" spans="1:38" ht="42" thickBot="1">
      <c r="A36" s="19"/>
      <c r="B36" s="42" t="s">
        <v>53</v>
      </c>
      <c r="C36" s="30">
        <v>0</v>
      </c>
      <c r="D36" s="135">
        <v>0</v>
      </c>
      <c r="E36" s="135">
        <v>0</v>
      </c>
      <c r="F36" s="59">
        <f>SUM(C36:E36)</f>
        <v>0</v>
      </c>
      <c r="G36" s="135">
        <v>0</v>
      </c>
      <c r="H36" s="53"/>
      <c r="I36" s="135">
        <v>0</v>
      </c>
      <c r="J36" s="135">
        <v>0</v>
      </c>
      <c r="K36" s="135">
        <v>0</v>
      </c>
      <c r="L36" s="135">
        <v>0</v>
      </c>
      <c r="M36" s="135">
        <v>0</v>
      </c>
      <c r="N36" s="56">
        <f>SUM(K36:M36)</f>
        <v>0</v>
      </c>
      <c r="O36" s="135">
        <v>0</v>
      </c>
      <c r="P36" s="135">
        <v>0</v>
      </c>
      <c r="Q36" s="135">
        <v>0</v>
      </c>
      <c r="R36" s="135">
        <v>0</v>
      </c>
      <c r="S36" s="135">
        <v>0</v>
      </c>
      <c r="T36" s="135">
        <v>0</v>
      </c>
      <c r="U36" s="59">
        <f>SUM(R36:T36)</f>
        <v>0</v>
      </c>
      <c r="V36" s="135">
        <v>0</v>
      </c>
      <c r="W36" s="135">
        <v>0</v>
      </c>
      <c r="X36" s="135">
        <v>0</v>
      </c>
      <c r="Y36" s="59">
        <f>SUM(V36:X36)</f>
        <v>0</v>
      </c>
      <c r="Z36" s="135">
        <v>0</v>
      </c>
      <c r="AA36" s="136">
        <v>0</v>
      </c>
      <c r="AC36" s="134"/>
      <c r="AD36" s="135"/>
      <c r="AE36" s="135"/>
      <c r="AF36" s="135"/>
      <c r="AG36" s="135"/>
      <c r="AH36" s="135"/>
      <c r="AI36" s="135"/>
      <c r="AJ36" s="135"/>
      <c r="AK36" s="135"/>
      <c r="AL36" s="136"/>
    </row>
    <row r="37" spans="1:38" ht="15" thickBot="1">
      <c r="A37" s="13" t="s">
        <v>54</v>
      </c>
      <c r="B37" s="3" t="s">
        <v>5</v>
      </c>
      <c r="C37" s="36">
        <v>1682</v>
      </c>
      <c r="D37" s="117">
        <v>25</v>
      </c>
      <c r="E37" s="117">
        <v>0</v>
      </c>
      <c r="F37" s="73">
        <f>SUM(C37:E37)</f>
        <v>1707</v>
      </c>
      <c r="G37" s="117">
        <v>823</v>
      </c>
      <c r="H37" s="50"/>
      <c r="I37" s="117">
        <v>865276.8323120002</v>
      </c>
      <c r="J37" s="117">
        <v>77223.50548322916</v>
      </c>
      <c r="K37" s="117">
        <v>860858.1307999998</v>
      </c>
      <c r="L37" s="117">
        <v>3527.1962009999997</v>
      </c>
      <c r="M37" s="117">
        <v>0</v>
      </c>
      <c r="N37" s="85">
        <f>SUM(K37:M37)</f>
        <v>864385.3270009998</v>
      </c>
      <c r="O37" s="117">
        <v>77223.50548322916</v>
      </c>
      <c r="P37" s="117">
        <v>821563.5547629978</v>
      </c>
      <c r="Q37" s="117">
        <v>768931.6514135083</v>
      </c>
      <c r="R37" s="117">
        <v>72457.95999999999</v>
      </c>
      <c r="S37" s="117">
        <v>1009.6700000000001</v>
      </c>
      <c r="T37" s="117">
        <v>0</v>
      </c>
      <c r="U37" s="73">
        <f>SUM(R37:T37)</f>
        <v>73467.62999999999</v>
      </c>
      <c r="V37" s="117">
        <v>72457.95999999999</v>
      </c>
      <c r="W37" s="117">
        <v>1009.6700000000001</v>
      </c>
      <c r="X37" s="117">
        <v>0</v>
      </c>
      <c r="Y37" s="73">
        <f>SUM(V37:X37)</f>
        <v>73467.62999999999</v>
      </c>
      <c r="Z37" s="117">
        <v>-164741.32403799996</v>
      </c>
      <c r="AA37" s="118">
        <v>-169307.53447299998</v>
      </c>
      <c r="AC37" s="116"/>
      <c r="AD37" s="117"/>
      <c r="AE37" s="117"/>
      <c r="AF37" s="117"/>
      <c r="AG37" s="117"/>
      <c r="AH37" s="117"/>
      <c r="AI37" s="117"/>
      <c r="AJ37" s="117"/>
      <c r="AK37" s="117"/>
      <c r="AL37" s="118"/>
    </row>
    <row r="38" spans="1:38" ht="24" thickBot="1">
      <c r="A38" s="13" t="s">
        <v>55</v>
      </c>
      <c r="B38" s="3" t="s">
        <v>56</v>
      </c>
      <c r="C38" s="29">
        <v>2191</v>
      </c>
      <c r="D38" s="111">
        <v>14048</v>
      </c>
      <c r="E38" s="111">
        <v>7</v>
      </c>
      <c r="F38" s="69">
        <f>SUM(C38:E38)</f>
        <v>16246</v>
      </c>
      <c r="G38" s="111">
        <v>132825</v>
      </c>
      <c r="H38" s="51"/>
      <c r="I38" s="111">
        <v>4232085.894420994</v>
      </c>
      <c r="J38" s="111">
        <v>1416393.0844358897</v>
      </c>
      <c r="K38" s="111">
        <v>3283233.577414997</v>
      </c>
      <c r="L38" s="111">
        <v>801197.7165629955</v>
      </c>
      <c r="M38" s="111">
        <v>9633.24</v>
      </c>
      <c r="N38" s="82">
        <f>SUM(K38:M38)</f>
        <v>4094064.533977993</v>
      </c>
      <c r="O38" s="111">
        <v>1416393.0844358897</v>
      </c>
      <c r="P38" s="111">
        <v>6477968.6855940465</v>
      </c>
      <c r="Q38" s="111">
        <v>3105418.8624386666</v>
      </c>
      <c r="R38" s="111">
        <v>5298091.100000001</v>
      </c>
      <c r="S38" s="111">
        <v>200529.55000000002</v>
      </c>
      <c r="T38" s="111">
        <v>0</v>
      </c>
      <c r="U38" s="69">
        <f>SUM(R38:T38)</f>
        <v>5498620.65</v>
      </c>
      <c r="V38" s="111">
        <v>303439.8260754831</v>
      </c>
      <c r="W38" s="111">
        <v>168547.72</v>
      </c>
      <c r="X38" s="111">
        <v>0</v>
      </c>
      <c r="Y38" s="69">
        <f>SUM(V38:X38)</f>
        <v>471987.5460754831</v>
      </c>
      <c r="Z38" s="111">
        <v>7547191.175925184</v>
      </c>
      <c r="AA38" s="112">
        <v>795724.4009912591</v>
      </c>
      <c r="AC38" s="110"/>
      <c r="AD38" s="111"/>
      <c r="AE38" s="111"/>
      <c r="AF38" s="111"/>
      <c r="AG38" s="111"/>
      <c r="AH38" s="111"/>
      <c r="AI38" s="111"/>
      <c r="AJ38" s="111"/>
      <c r="AK38" s="111"/>
      <c r="AL38" s="112"/>
    </row>
    <row r="39" spans="1:38" ht="15" thickBot="1">
      <c r="A39" s="13" t="s">
        <v>57</v>
      </c>
      <c r="B39" s="3" t="s">
        <v>6</v>
      </c>
      <c r="C39" s="29">
        <v>1</v>
      </c>
      <c r="D39" s="111">
        <v>0</v>
      </c>
      <c r="E39" s="111">
        <v>0</v>
      </c>
      <c r="F39" s="69">
        <f>SUM(C39:E39)</f>
        <v>1</v>
      </c>
      <c r="G39" s="111">
        <v>9</v>
      </c>
      <c r="H39" s="51"/>
      <c r="I39" s="111">
        <v>97218.112</v>
      </c>
      <c r="J39" s="111">
        <v>97218.11202</v>
      </c>
      <c r="K39" s="111">
        <v>97218.112</v>
      </c>
      <c r="L39" s="111">
        <v>0</v>
      </c>
      <c r="M39" s="111">
        <v>0</v>
      </c>
      <c r="N39" s="82">
        <f>SUM(K39:M39)</f>
        <v>97218.112</v>
      </c>
      <c r="O39" s="111">
        <v>97218.11202</v>
      </c>
      <c r="P39" s="111">
        <v>524076.054239</v>
      </c>
      <c r="Q39" s="111">
        <v>139844.3783888634</v>
      </c>
      <c r="R39" s="111">
        <v>0</v>
      </c>
      <c r="S39" s="111">
        <v>0</v>
      </c>
      <c r="T39" s="111">
        <v>0</v>
      </c>
      <c r="U39" s="69">
        <f>SUM(R39:T39)</f>
        <v>0</v>
      </c>
      <c r="V39" s="111">
        <v>0</v>
      </c>
      <c r="W39" s="111">
        <v>0</v>
      </c>
      <c r="X39" s="111">
        <v>0</v>
      </c>
      <c r="Y39" s="69">
        <f>SUM(V39:X39)</f>
        <v>0</v>
      </c>
      <c r="Z39" s="111">
        <v>0</v>
      </c>
      <c r="AA39" s="112">
        <v>0</v>
      </c>
      <c r="AC39" s="110"/>
      <c r="AD39" s="111"/>
      <c r="AE39" s="111"/>
      <c r="AF39" s="111"/>
      <c r="AG39" s="111"/>
      <c r="AH39" s="111"/>
      <c r="AI39" s="111"/>
      <c r="AJ39" s="111"/>
      <c r="AK39" s="111"/>
      <c r="AL39" s="112"/>
    </row>
    <row r="40" spans="1:38" ht="15" thickBot="1">
      <c r="A40" s="13" t="s">
        <v>58</v>
      </c>
      <c r="B40" s="3" t="s">
        <v>7</v>
      </c>
      <c r="C40" s="24">
        <f>SUM(C41:C43)</f>
        <v>379</v>
      </c>
      <c r="D40" s="90">
        <f>SUM(D41:D43)</f>
        <v>0</v>
      </c>
      <c r="E40" s="90">
        <f>SUM(E41:E43)</f>
        <v>1</v>
      </c>
      <c r="F40" s="66">
        <f>SUM(F41:F43)</f>
        <v>380</v>
      </c>
      <c r="G40" s="90">
        <f>SUM(G41:G43)</f>
        <v>619</v>
      </c>
      <c r="H40" s="51"/>
      <c r="I40" s="90">
        <f aca="true" t="shared" si="11" ref="I40:AA40">SUM(I41:I43)</f>
        <v>283635.5978</v>
      </c>
      <c r="J40" s="90">
        <f t="shared" si="11"/>
        <v>130435.25955919366</v>
      </c>
      <c r="K40" s="90">
        <f t="shared" si="11"/>
        <v>275890.112738</v>
      </c>
      <c r="L40" s="90">
        <f t="shared" si="11"/>
        <v>0</v>
      </c>
      <c r="M40" s="90">
        <f t="shared" si="11"/>
        <v>714</v>
      </c>
      <c r="N40" s="75">
        <f t="shared" si="11"/>
        <v>276604.112738</v>
      </c>
      <c r="O40" s="90">
        <f t="shared" si="11"/>
        <v>128268.94897019363</v>
      </c>
      <c r="P40" s="90">
        <f t="shared" si="11"/>
        <v>591030.2956669999</v>
      </c>
      <c r="Q40" s="90">
        <f t="shared" si="11"/>
        <v>249669.80362285388</v>
      </c>
      <c r="R40" s="90">
        <f t="shared" si="11"/>
        <v>77874.29999999999</v>
      </c>
      <c r="S40" s="90">
        <f t="shared" si="11"/>
        <v>0</v>
      </c>
      <c r="T40" s="90">
        <f t="shared" si="11"/>
        <v>0</v>
      </c>
      <c r="U40" s="66">
        <f t="shared" si="11"/>
        <v>77874.29999999999</v>
      </c>
      <c r="V40" s="90">
        <f t="shared" si="11"/>
        <v>38937.12999999999</v>
      </c>
      <c r="W40" s="90">
        <f t="shared" si="11"/>
        <v>0</v>
      </c>
      <c r="X40" s="90">
        <f t="shared" si="11"/>
        <v>0</v>
      </c>
      <c r="Y40" s="66">
        <f t="shared" si="11"/>
        <v>38937.12999999999</v>
      </c>
      <c r="Z40" s="90">
        <f t="shared" si="11"/>
        <v>20241.981839407807</v>
      </c>
      <c r="AA40" s="91">
        <f t="shared" si="11"/>
        <v>10120.970919703894</v>
      </c>
      <c r="AC40" s="89">
        <f aca="true" t="shared" si="12" ref="AC40:AL40">SUM(AC41:AC43)</f>
        <v>0</v>
      </c>
      <c r="AD40" s="90">
        <f t="shared" si="12"/>
        <v>0</v>
      </c>
      <c r="AE40" s="90">
        <f t="shared" si="12"/>
        <v>0</v>
      </c>
      <c r="AF40" s="90">
        <f t="shared" si="12"/>
        <v>0</v>
      </c>
      <c r="AG40" s="90">
        <f t="shared" si="12"/>
        <v>0</v>
      </c>
      <c r="AH40" s="90">
        <f t="shared" si="12"/>
        <v>0</v>
      </c>
      <c r="AI40" s="90">
        <f t="shared" si="12"/>
        <v>0</v>
      </c>
      <c r="AJ40" s="90">
        <f t="shared" si="12"/>
        <v>0</v>
      </c>
      <c r="AK40" s="90">
        <f t="shared" si="12"/>
        <v>0</v>
      </c>
      <c r="AL40" s="91">
        <f t="shared" si="12"/>
        <v>0</v>
      </c>
    </row>
    <row r="41" spans="1:38" ht="27">
      <c r="A41" s="17"/>
      <c r="B41" s="9" t="s">
        <v>59</v>
      </c>
      <c r="C41" s="37">
        <v>13</v>
      </c>
      <c r="D41" s="122">
        <v>0</v>
      </c>
      <c r="E41" s="122">
        <v>0</v>
      </c>
      <c r="F41" s="74">
        <f>SUM(C41:E41)</f>
        <v>13</v>
      </c>
      <c r="G41" s="122">
        <v>43</v>
      </c>
      <c r="H41" s="49"/>
      <c r="I41" s="122">
        <v>52771</v>
      </c>
      <c r="J41" s="122">
        <v>26385.519926</v>
      </c>
      <c r="K41" s="122">
        <v>46736.541562</v>
      </c>
      <c r="L41" s="122">
        <v>0</v>
      </c>
      <c r="M41" s="122">
        <v>0</v>
      </c>
      <c r="N41" s="86">
        <f>SUM(K41:M41)</f>
        <v>46736.541562</v>
      </c>
      <c r="O41" s="122">
        <v>24424.327236999998</v>
      </c>
      <c r="P41" s="122">
        <v>76413.13097399988</v>
      </c>
      <c r="Q41" s="122">
        <v>37150.525173432216</v>
      </c>
      <c r="R41" s="122">
        <v>6202.709999999999</v>
      </c>
      <c r="S41" s="122">
        <v>0</v>
      </c>
      <c r="T41" s="122">
        <v>0</v>
      </c>
      <c r="U41" s="74">
        <f>SUM(R41:T41)</f>
        <v>6202.709999999999</v>
      </c>
      <c r="V41" s="122">
        <v>3101.359999999999</v>
      </c>
      <c r="W41" s="122">
        <v>0</v>
      </c>
      <c r="X41" s="122">
        <v>0</v>
      </c>
      <c r="Y41" s="74">
        <f>SUM(V41:X41)</f>
        <v>3101.359999999999</v>
      </c>
      <c r="Z41" s="122">
        <v>20875.56183940781</v>
      </c>
      <c r="AA41" s="123">
        <v>10437.785919703903</v>
      </c>
      <c r="AC41" s="121"/>
      <c r="AD41" s="122"/>
      <c r="AE41" s="122"/>
      <c r="AF41" s="122"/>
      <c r="AG41" s="122"/>
      <c r="AH41" s="122"/>
      <c r="AI41" s="122"/>
      <c r="AJ41" s="122"/>
      <c r="AK41" s="122"/>
      <c r="AL41" s="123"/>
    </row>
    <row r="42" spans="1:38" ht="27">
      <c r="A42" s="18"/>
      <c r="B42" s="7" t="s">
        <v>60</v>
      </c>
      <c r="C42" s="32">
        <v>347</v>
      </c>
      <c r="D42" s="129">
        <v>0</v>
      </c>
      <c r="E42" s="129">
        <v>1</v>
      </c>
      <c r="F42" s="60">
        <f>SUM(C42:E42)</f>
        <v>348</v>
      </c>
      <c r="G42" s="129">
        <v>519</v>
      </c>
      <c r="H42" s="127"/>
      <c r="I42" s="129">
        <v>197685.0361</v>
      </c>
      <c r="J42" s="129">
        <v>94820.67230900002</v>
      </c>
      <c r="K42" s="129">
        <v>196971.0361</v>
      </c>
      <c r="L42" s="129">
        <v>0</v>
      </c>
      <c r="M42" s="129">
        <v>714</v>
      </c>
      <c r="N42" s="57">
        <f>SUM(K42:M42)</f>
        <v>197685.0361</v>
      </c>
      <c r="O42" s="129">
        <v>94615.554409</v>
      </c>
      <c r="P42" s="129">
        <v>212308.25014200018</v>
      </c>
      <c r="Q42" s="129">
        <v>114715.26280741087</v>
      </c>
      <c r="R42" s="129">
        <v>71671.59</v>
      </c>
      <c r="S42" s="129">
        <v>0</v>
      </c>
      <c r="T42" s="129">
        <v>0</v>
      </c>
      <c r="U42" s="60">
        <f>SUM(R42:T42)</f>
        <v>71671.59</v>
      </c>
      <c r="V42" s="129">
        <v>35835.76999999999</v>
      </c>
      <c r="W42" s="129">
        <v>0</v>
      </c>
      <c r="X42" s="129">
        <v>0</v>
      </c>
      <c r="Y42" s="60">
        <f>SUM(V42:X42)</f>
        <v>35835.76999999999</v>
      </c>
      <c r="Z42" s="129">
        <v>-633.5800000000017</v>
      </c>
      <c r="AA42" s="130">
        <v>-316.8150000000096</v>
      </c>
      <c r="AC42" s="128"/>
      <c r="AD42" s="129"/>
      <c r="AE42" s="129"/>
      <c r="AF42" s="129"/>
      <c r="AG42" s="129"/>
      <c r="AH42" s="129"/>
      <c r="AI42" s="129"/>
      <c r="AJ42" s="129"/>
      <c r="AK42" s="129"/>
      <c r="AL42" s="130"/>
    </row>
    <row r="43" spans="1:38" ht="15" thickBot="1">
      <c r="A43" s="19"/>
      <c r="B43" s="44" t="s">
        <v>61</v>
      </c>
      <c r="C43" s="33">
        <v>19</v>
      </c>
      <c r="D43" s="119">
        <v>0</v>
      </c>
      <c r="E43" s="119">
        <v>0</v>
      </c>
      <c r="F43" s="71">
        <f>SUM(C43:E43)</f>
        <v>19</v>
      </c>
      <c r="G43" s="119">
        <v>57</v>
      </c>
      <c r="H43" s="48"/>
      <c r="I43" s="119">
        <v>33179.5617</v>
      </c>
      <c r="J43" s="119">
        <v>9229.067324193631</v>
      </c>
      <c r="K43" s="119">
        <v>32182.535076</v>
      </c>
      <c r="L43" s="119">
        <v>0</v>
      </c>
      <c r="M43" s="119">
        <v>0</v>
      </c>
      <c r="N43" s="83">
        <f>SUM(K43:M43)</f>
        <v>32182.535076</v>
      </c>
      <c r="O43" s="119">
        <v>9229.067324193631</v>
      </c>
      <c r="P43" s="119">
        <v>302308.9145509999</v>
      </c>
      <c r="Q43" s="119">
        <v>97804.01564201081</v>
      </c>
      <c r="R43" s="119">
        <v>0</v>
      </c>
      <c r="S43" s="119">
        <v>0</v>
      </c>
      <c r="T43" s="119">
        <v>0</v>
      </c>
      <c r="U43" s="71">
        <f>SUM(R43:T43)</f>
        <v>0</v>
      </c>
      <c r="V43" s="119">
        <v>0</v>
      </c>
      <c r="W43" s="119">
        <v>0</v>
      </c>
      <c r="X43" s="119">
        <v>0</v>
      </c>
      <c r="Y43" s="71">
        <f>SUM(V43:X43)</f>
        <v>0</v>
      </c>
      <c r="Z43" s="119">
        <v>0</v>
      </c>
      <c r="AA43" s="120">
        <v>0</v>
      </c>
      <c r="AC43" s="124"/>
      <c r="AD43" s="119"/>
      <c r="AE43" s="119"/>
      <c r="AF43" s="119"/>
      <c r="AG43" s="119"/>
      <c r="AH43" s="119"/>
      <c r="AI43" s="119"/>
      <c r="AJ43" s="119"/>
      <c r="AK43" s="119"/>
      <c r="AL43" s="120"/>
    </row>
    <row r="44" spans="1:38" ht="15" thickBot="1">
      <c r="A44" s="13" t="s">
        <v>62</v>
      </c>
      <c r="B44" s="3" t="s">
        <v>8</v>
      </c>
      <c r="C44" s="29">
        <v>0</v>
      </c>
      <c r="D44" s="111">
        <v>0</v>
      </c>
      <c r="E44" s="111">
        <v>0</v>
      </c>
      <c r="F44" s="69">
        <f>SUM(C44:E44)</f>
        <v>0</v>
      </c>
      <c r="G44" s="111">
        <v>0</v>
      </c>
      <c r="H44" s="51"/>
      <c r="I44" s="111">
        <v>0</v>
      </c>
      <c r="J44" s="111">
        <v>0</v>
      </c>
      <c r="K44" s="111">
        <v>0</v>
      </c>
      <c r="L44" s="111">
        <v>0</v>
      </c>
      <c r="M44" s="111">
        <v>0</v>
      </c>
      <c r="N44" s="82">
        <f>SUM(K44:M44)</f>
        <v>0</v>
      </c>
      <c r="O44" s="111">
        <v>0</v>
      </c>
      <c r="P44" s="111">
        <v>0</v>
      </c>
      <c r="Q44" s="111">
        <v>0</v>
      </c>
      <c r="R44" s="111">
        <v>0</v>
      </c>
      <c r="S44" s="111">
        <v>0</v>
      </c>
      <c r="T44" s="111">
        <v>0</v>
      </c>
      <c r="U44" s="69">
        <f>SUM(R44:T44)</f>
        <v>0</v>
      </c>
      <c r="V44" s="111">
        <v>0</v>
      </c>
      <c r="W44" s="111">
        <v>0</v>
      </c>
      <c r="X44" s="111">
        <v>0</v>
      </c>
      <c r="Y44" s="69">
        <f>SUM(V44:X44)</f>
        <v>0</v>
      </c>
      <c r="Z44" s="111">
        <v>0</v>
      </c>
      <c r="AA44" s="112">
        <v>0</v>
      </c>
      <c r="AC44" s="110"/>
      <c r="AD44" s="111"/>
      <c r="AE44" s="111"/>
      <c r="AF44" s="111"/>
      <c r="AG44" s="111"/>
      <c r="AH44" s="111"/>
      <c r="AI44" s="111"/>
      <c r="AJ44" s="111"/>
      <c r="AK44" s="111"/>
      <c r="AL44" s="112"/>
    </row>
    <row r="45" spans="1:38" ht="36" thickBot="1">
      <c r="A45" s="13" t="s">
        <v>63</v>
      </c>
      <c r="B45" s="3" t="s">
        <v>64</v>
      </c>
      <c r="C45" s="31">
        <f>SUM(C46:C48)</f>
        <v>380</v>
      </c>
      <c r="D45" s="114">
        <f>SUM(D46:D48)</f>
        <v>14620</v>
      </c>
      <c r="E45" s="114">
        <f>SUM(E46:E48)</f>
        <v>2</v>
      </c>
      <c r="F45" s="70">
        <f>SUM(F46:F48)</f>
        <v>15002</v>
      </c>
      <c r="G45" s="114">
        <f>SUM(G46:G48)</f>
        <v>63720</v>
      </c>
      <c r="H45" s="51"/>
      <c r="I45" s="114">
        <f aca="true" t="shared" si="13" ref="I45:AA45">SUM(I46:I48)</f>
        <v>1569541.0077139998</v>
      </c>
      <c r="J45" s="114">
        <f t="shared" si="13"/>
        <v>790175.8049189582</v>
      </c>
      <c r="K45" s="114">
        <f t="shared" si="13"/>
        <v>1294416.639072</v>
      </c>
      <c r="L45" s="114">
        <f t="shared" si="13"/>
        <v>245829.654036</v>
      </c>
      <c r="M45" s="114">
        <f t="shared" si="13"/>
        <v>9241.1125</v>
      </c>
      <c r="N45" s="15">
        <f t="shared" si="13"/>
        <v>1549487.405608</v>
      </c>
      <c r="O45" s="114">
        <f t="shared" si="13"/>
        <v>785715.7097769582</v>
      </c>
      <c r="P45" s="114">
        <f t="shared" si="13"/>
        <v>2139176.4230640014</v>
      </c>
      <c r="Q45" s="114">
        <f t="shared" si="13"/>
        <v>1093257.3787682727</v>
      </c>
      <c r="R45" s="114">
        <f t="shared" si="13"/>
        <v>0</v>
      </c>
      <c r="S45" s="114">
        <f t="shared" si="13"/>
        <v>71196.69000000003</v>
      </c>
      <c r="T45" s="114">
        <f t="shared" si="13"/>
        <v>0</v>
      </c>
      <c r="U45" s="70">
        <f t="shared" si="13"/>
        <v>71196.69000000003</v>
      </c>
      <c r="V45" s="114">
        <f t="shared" si="13"/>
        <v>0</v>
      </c>
      <c r="W45" s="114">
        <f t="shared" si="13"/>
        <v>71196.69000000003</v>
      </c>
      <c r="X45" s="114">
        <f t="shared" si="13"/>
        <v>0</v>
      </c>
      <c r="Y45" s="70">
        <f t="shared" si="13"/>
        <v>71196.69000000003</v>
      </c>
      <c r="Z45" s="114">
        <f t="shared" si="13"/>
        <v>206293.68774842934</v>
      </c>
      <c r="AA45" s="115">
        <f t="shared" si="13"/>
        <v>134801.38319842934</v>
      </c>
      <c r="AC45" s="113">
        <f aca="true" t="shared" si="14" ref="AC45:AL45">SUM(AC46:AC48)</f>
        <v>0</v>
      </c>
      <c r="AD45" s="114">
        <f t="shared" si="14"/>
        <v>0</v>
      </c>
      <c r="AE45" s="114">
        <f t="shared" si="14"/>
        <v>0</v>
      </c>
      <c r="AF45" s="114">
        <f t="shared" si="14"/>
        <v>0</v>
      </c>
      <c r="AG45" s="114">
        <f t="shared" si="14"/>
        <v>0</v>
      </c>
      <c r="AH45" s="114">
        <f t="shared" si="14"/>
        <v>0</v>
      </c>
      <c r="AI45" s="114">
        <f t="shared" si="14"/>
        <v>0</v>
      </c>
      <c r="AJ45" s="114">
        <f t="shared" si="14"/>
        <v>0</v>
      </c>
      <c r="AK45" s="114">
        <f t="shared" si="14"/>
        <v>0</v>
      </c>
      <c r="AL45" s="115">
        <f t="shared" si="14"/>
        <v>0</v>
      </c>
    </row>
    <row r="46" spans="1:38" ht="14.25">
      <c r="A46" s="17"/>
      <c r="B46" s="10" t="s">
        <v>65</v>
      </c>
      <c r="C46" s="35">
        <v>126</v>
      </c>
      <c r="D46" s="132">
        <v>156</v>
      </c>
      <c r="E46" s="132">
        <v>0</v>
      </c>
      <c r="F46" s="61">
        <f>SUM(C46:E46)</f>
        <v>282</v>
      </c>
      <c r="G46" s="132">
        <v>721</v>
      </c>
      <c r="H46" s="49"/>
      <c r="I46" s="132">
        <v>210385.70129599998</v>
      </c>
      <c r="J46" s="132">
        <v>70528.341</v>
      </c>
      <c r="K46" s="132">
        <v>192096.029164</v>
      </c>
      <c r="L46" s="132">
        <v>18212.120833</v>
      </c>
      <c r="M46" s="132">
        <v>0</v>
      </c>
      <c r="N46" s="58">
        <f>SUM(K46:M46)</f>
        <v>210308.149997</v>
      </c>
      <c r="O46" s="132">
        <v>70528.341</v>
      </c>
      <c r="P46" s="132">
        <v>281441.7671380017</v>
      </c>
      <c r="Q46" s="132">
        <v>171746.5192347843</v>
      </c>
      <c r="R46" s="132">
        <v>0</v>
      </c>
      <c r="S46" s="132">
        <v>900</v>
      </c>
      <c r="T46" s="132">
        <v>0</v>
      </c>
      <c r="U46" s="61">
        <f>SUM(R46:T46)</f>
        <v>900</v>
      </c>
      <c r="V46" s="132">
        <v>0</v>
      </c>
      <c r="W46" s="132">
        <v>900</v>
      </c>
      <c r="X46" s="132">
        <v>0</v>
      </c>
      <c r="Y46" s="61">
        <f>SUM(V46:X46)</f>
        <v>900</v>
      </c>
      <c r="Z46" s="132">
        <v>5691.5999999999985</v>
      </c>
      <c r="AA46" s="133">
        <v>5691.5999999999985</v>
      </c>
      <c r="AC46" s="131"/>
      <c r="AD46" s="132"/>
      <c r="AE46" s="132"/>
      <c r="AF46" s="132"/>
      <c r="AG46" s="132"/>
      <c r="AH46" s="132"/>
      <c r="AI46" s="132"/>
      <c r="AJ46" s="132"/>
      <c r="AK46" s="132"/>
      <c r="AL46" s="133"/>
    </row>
    <row r="47" spans="1:38" ht="14.25">
      <c r="A47" s="18"/>
      <c r="B47" s="45" t="s">
        <v>66</v>
      </c>
      <c r="C47" s="126">
        <v>29</v>
      </c>
      <c r="D47" s="96">
        <v>0</v>
      </c>
      <c r="E47" s="96">
        <v>0</v>
      </c>
      <c r="F47" s="63">
        <f>SUM(C47:E47)</f>
        <v>29</v>
      </c>
      <c r="G47" s="96">
        <v>87</v>
      </c>
      <c r="H47" s="127"/>
      <c r="I47" s="96">
        <v>109257.603702</v>
      </c>
      <c r="J47" s="96">
        <v>42566.82638466667</v>
      </c>
      <c r="K47" s="96">
        <v>109257.60370199998</v>
      </c>
      <c r="L47" s="96">
        <v>0</v>
      </c>
      <c r="M47" s="96">
        <v>0</v>
      </c>
      <c r="N47" s="77">
        <f>SUM(K47:M47)</f>
        <v>109257.60370199998</v>
      </c>
      <c r="O47" s="96">
        <v>42566.82638466667</v>
      </c>
      <c r="P47" s="96">
        <v>207603.90284199984</v>
      </c>
      <c r="Q47" s="96">
        <v>159138.53148845912</v>
      </c>
      <c r="R47" s="96">
        <v>0</v>
      </c>
      <c r="S47" s="96">
        <v>0</v>
      </c>
      <c r="T47" s="96">
        <v>0</v>
      </c>
      <c r="U47" s="63">
        <f>SUM(R47:T47)</f>
        <v>0</v>
      </c>
      <c r="V47" s="96">
        <v>0</v>
      </c>
      <c r="W47" s="96">
        <v>0</v>
      </c>
      <c r="X47" s="96">
        <v>0</v>
      </c>
      <c r="Y47" s="63">
        <f>SUM(V47:X47)</f>
        <v>0</v>
      </c>
      <c r="Z47" s="96">
        <v>0</v>
      </c>
      <c r="AA47" s="97">
        <v>0</v>
      </c>
      <c r="AC47" s="95"/>
      <c r="AD47" s="96"/>
      <c r="AE47" s="96"/>
      <c r="AF47" s="96"/>
      <c r="AG47" s="96"/>
      <c r="AH47" s="96"/>
      <c r="AI47" s="96"/>
      <c r="AJ47" s="96"/>
      <c r="AK47" s="96"/>
      <c r="AL47" s="97"/>
    </row>
    <row r="48" spans="1:38" ht="15" thickBot="1">
      <c r="A48" s="19"/>
      <c r="B48" s="11" t="s">
        <v>67</v>
      </c>
      <c r="C48" s="33">
        <v>225</v>
      </c>
      <c r="D48" s="119">
        <v>14464</v>
      </c>
      <c r="E48" s="119">
        <v>2</v>
      </c>
      <c r="F48" s="71">
        <f>SUM(C48:E48)</f>
        <v>14691</v>
      </c>
      <c r="G48" s="119">
        <v>62912</v>
      </c>
      <c r="H48" s="127"/>
      <c r="I48" s="119">
        <v>1249897.702716</v>
      </c>
      <c r="J48" s="119">
        <v>677080.6375342916</v>
      </c>
      <c r="K48" s="119">
        <v>993063.006206</v>
      </c>
      <c r="L48" s="119">
        <v>227617.533203</v>
      </c>
      <c r="M48" s="119">
        <v>9241.1125</v>
      </c>
      <c r="N48" s="83">
        <f>SUM(K48:M48)</f>
        <v>1229921.651909</v>
      </c>
      <c r="O48" s="119">
        <v>672620.5423922916</v>
      </c>
      <c r="P48" s="119">
        <v>1650130.7530839997</v>
      </c>
      <c r="Q48" s="119">
        <v>762372.3280450294</v>
      </c>
      <c r="R48" s="119">
        <v>0</v>
      </c>
      <c r="S48" s="119">
        <v>70296.69000000003</v>
      </c>
      <c r="T48" s="119">
        <v>0</v>
      </c>
      <c r="U48" s="71">
        <f>SUM(R48:T48)</f>
        <v>70296.69000000003</v>
      </c>
      <c r="V48" s="119">
        <v>0</v>
      </c>
      <c r="W48" s="119">
        <v>70296.69000000003</v>
      </c>
      <c r="X48" s="119">
        <v>0</v>
      </c>
      <c r="Y48" s="71">
        <f>SUM(V48:X48)</f>
        <v>70296.69000000003</v>
      </c>
      <c r="Z48" s="119">
        <v>200602.08774842933</v>
      </c>
      <c r="AA48" s="120">
        <v>129109.78319842933</v>
      </c>
      <c r="AC48" s="124"/>
      <c r="AD48" s="119"/>
      <c r="AE48" s="119"/>
      <c r="AF48" s="119"/>
      <c r="AG48" s="119"/>
      <c r="AH48" s="119"/>
      <c r="AI48" s="119"/>
      <c r="AJ48" s="119"/>
      <c r="AK48" s="119"/>
      <c r="AL48" s="120"/>
    </row>
    <row r="49" spans="1:38" ht="15" thickBot="1">
      <c r="A49" s="13" t="s">
        <v>68</v>
      </c>
      <c r="B49" s="3" t="s">
        <v>9</v>
      </c>
      <c r="C49" s="36">
        <v>0</v>
      </c>
      <c r="D49" s="117">
        <v>0</v>
      </c>
      <c r="E49" s="117">
        <v>0</v>
      </c>
      <c r="F49" s="73">
        <f>SUM(C49:E49)</f>
        <v>0</v>
      </c>
      <c r="G49" s="117">
        <v>0</v>
      </c>
      <c r="H49" s="127"/>
      <c r="I49" s="117">
        <v>0</v>
      </c>
      <c r="J49" s="117">
        <v>0</v>
      </c>
      <c r="K49" s="117">
        <v>0</v>
      </c>
      <c r="L49" s="117">
        <v>0</v>
      </c>
      <c r="M49" s="117">
        <v>0</v>
      </c>
      <c r="N49" s="85">
        <f>SUM(K49:M49)</f>
        <v>0</v>
      </c>
      <c r="O49" s="117">
        <v>0</v>
      </c>
      <c r="P49" s="117">
        <v>0</v>
      </c>
      <c r="Q49" s="117">
        <v>0</v>
      </c>
      <c r="R49" s="117">
        <v>0</v>
      </c>
      <c r="S49" s="117">
        <v>0</v>
      </c>
      <c r="T49" s="117">
        <v>0</v>
      </c>
      <c r="U49" s="73">
        <f>SUM(R49:T49)</f>
        <v>0</v>
      </c>
      <c r="V49" s="117">
        <v>0</v>
      </c>
      <c r="W49" s="117">
        <v>0</v>
      </c>
      <c r="X49" s="117">
        <v>0</v>
      </c>
      <c r="Y49" s="73">
        <f>SUM(V49:X49)</f>
        <v>0</v>
      </c>
      <c r="Z49" s="117">
        <v>0</v>
      </c>
      <c r="AA49" s="118">
        <v>0</v>
      </c>
      <c r="AC49" s="116"/>
      <c r="AD49" s="117"/>
      <c r="AE49" s="117"/>
      <c r="AF49" s="117"/>
      <c r="AG49" s="117"/>
      <c r="AH49" s="117"/>
      <c r="AI49" s="117"/>
      <c r="AJ49" s="117"/>
      <c r="AK49" s="117"/>
      <c r="AL49" s="118"/>
    </row>
    <row r="50" spans="1:38" ht="14.25" thickBot="1">
      <c r="A50" s="261" t="s">
        <v>69</v>
      </c>
      <c r="B50" s="262"/>
      <c r="C50" s="38">
        <f>C11+C16+C17+C20+C21+C24+C28+C29+C30+C33+C34+C37+C38+C39+C40+C44+C45+C49</f>
        <v>29964</v>
      </c>
      <c r="D50" s="15">
        <f aca="true" t="shared" si="15" ref="D50:AL50">D11+D16+D17+D20+D21+D24+D28+D29+D30+D33+D34+D37+D38+D39+D40+D44+D45+D49</f>
        <v>381037</v>
      </c>
      <c r="E50" s="15">
        <f t="shared" si="15"/>
        <v>1084</v>
      </c>
      <c r="F50" s="15">
        <f t="shared" si="15"/>
        <v>412085</v>
      </c>
      <c r="G50" s="15">
        <f t="shared" si="15"/>
        <v>1106844</v>
      </c>
      <c r="H50" s="15">
        <f t="shared" si="15"/>
        <v>174065</v>
      </c>
      <c r="I50" s="15">
        <f t="shared" si="15"/>
        <v>18937270.895683914</v>
      </c>
      <c r="J50" s="15">
        <f t="shared" si="15"/>
        <v>2922833.9873193335</v>
      </c>
      <c r="K50" s="15">
        <f t="shared" si="15"/>
        <v>9572312.330317417</v>
      </c>
      <c r="L50" s="15">
        <f t="shared" si="15"/>
        <v>7994102.516230492</v>
      </c>
      <c r="M50" s="15">
        <f t="shared" si="15"/>
        <v>456541.6661790006</v>
      </c>
      <c r="N50" s="15">
        <f t="shared" si="15"/>
        <v>18022956.512726907</v>
      </c>
      <c r="O50" s="15">
        <f t="shared" si="15"/>
        <v>2915235.064086333</v>
      </c>
      <c r="P50" s="15">
        <f t="shared" si="15"/>
        <v>21451169.737212468</v>
      </c>
      <c r="Q50" s="15">
        <f t="shared" si="15"/>
        <v>15943999.525875576</v>
      </c>
      <c r="R50" s="15">
        <f t="shared" si="15"/>
        <v>6963495.550000001</v>
      </c>
      <c r="S50" s="15">
        <f t="shared" si="15"/>
        <v>3820521.761176471</v>
      </c>
      <c r="T50" s="15">
        <f t="shared" si="15"/>
        <v>10832.82</v>
      </c>
      <c r="U50" s="15">
        <f t="shared" si="15"/>
        <v>10794850.131176474</v>
      </c>
      <c r="V50" s="15">
        <f t="shared" si="15"/>
        <v>1868561.8660754832</v>
      </c>
      <c r="W50" s="15">
        <f t="shared" si="15"/>
        <v>3786118.251176471</v>
      </c>
      <c r="X50" s="15">
        <f t="shared" si="15"/>
        <v>10832.82</v>
      </c>
      <c r="Y50" s="15">
        <f t="shared" si="15"/>
        <v>5665512.937251954</v>
      </c>
      <c r="Z50" s="15">
        <f t="shared" si="15"/>
        <v>14377501.367761092</v>
      </c>
      <c r="AA50" s="16">
        <f t="shared" si="15"/>
        <v>7020802.453322465</v>
      </c>
      <c r="AC50" s="55">
        <f t="shared" si="15"/>
        <v>0</v>
      </c>
      <c r="AD50" s="15">
        <f t="shared" si="15"/>
        <v>0</v>
      </c>
      <c r="AE50" s="15">
        <f t="shared" si="15"/>
        <v>-149654.584527894</v>
      </c>
      <c r="AF50" s="15">
        <f t="shared" si="15"/>
        <v>0</v>
      </c>
      <c r="AG50" s="15">
        <f t="shared" si="15"/>
        <v>0</v>
      </c>
      <c r="AH50" s="15">
        <f t="shared" si="15"/>
        <v>0</v>
      </c>
      <c r="AI50" s="15">
        <f t="shared" si="15"/>
        <v>0</v>
      </c>
      <c r="AJ50" s="15">
        <f t="shared" si="15"/>
        <v>0</v>
      </c>
      <c r="AK50" s="15">
        <f t="shared" si="15"/>
        <v>-43648.09803921569</v>
      </c>
      <c r="AL50" s="16">
        <f t="shared" si="15"/>
        <v>-43648.09803921569</v>
      </c>
    </row>
    <row r="52" spans="2:27" ht="13.5">
      <c r="B52" s="238"/>
      <c r="C52" s="239"/>
      <c r="D52" s="239"/>
      <c r="E52" s="239"/>
      <c r="F52" s="239"/>
      <c r="G52" s="239"/>
      <c r="H52" s="239"/>
      <c r="I52" s="239"/>
      <c r="J52" s="239"/>
      <c r="K52" s="239"/>
      <c r="L52" s="239"/>
      <c r="M52" s="239"/>
      <c r="N52" s="239"/>
      <c r="O52" s="239"/>
      <c r="P52" s="239"/>
      <c r="Q52" s="239"/>
      <c r="R52" s="239"/>
      <c r="S52" s="239"/>
      <c r="T52" s="239"/>
      <c r="U52" s="239"/>
      <c r="V52" s="239"/>
      <c r="W52" s="239"/>
      <c r="X52" s="239"/>
      <c r="Y52" s="239"/>
      <c r="Z52" s="239"/>
      <c r="AA52" s="239"/>
    </row>
    <row r="54" ht="13.5">
      <c r="U54" s="240"/>
    </row>
  </sheetData>
  <sheetProtection/>
  <mergeCells count="38">
    <mergeCell ref="Q9:Q10"/>
    <mergeCell ref="R8:Y8"/>
    <mergeCell ref="V9:Y9"/>
    <mergeCell ref="A1:B1"/>
    <mergeCell ref="A8:A10"/>
    <mergeCell ref="B8:B10"/>
    <mergeCell ref="C9:F9"/>
    <mergeCell ref="C8:G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Teona Jikia</cp:lastModifiedBy>
  <cp:lastPrinted>2017-10-18T12:38:28Z</cp:lastPrinted>
  <dcterms:created xsi:type="dcterms:W3CDTF">1996-10-14T23:33:28Z</dcterms:created>
  <dcterms:modified xsi:type="dcterms:W3CDTF">2020-05-15T07:43:49Z</dcterms:modified>
  <cp:category/>
  <cp:version/>
  <cp:contentType/>
  <cp:contentStatus/>
</cp:coreProperties>
</file>